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defaultThemeVersion="124226"/>
  <bookViews>
    <workbookView xWindow="120" yWindow="720" windowWidth="15240" windowHeight="6435" tabRatio="387"/>
  </bookViews>
  <sheets>
    <sheet name="Períodos SEM-TRIM-TETRA" sheetId="1" r:id="rId1"/>
    <sheet name="Períodos Especiales (4%,6%)" sheetId="3" r:id="rId2"/>
  </sheets>
  <externalReferences>
    <externalReference r:id="rId3"/>
  </externalReferences>
  <definedNames>
    <definedName name="_xlnm._FilterDatabase" localSheetId="0" hidden="1">'Períodos SEM-TRIM-TETRA'!$A$6:$F$27</definedName>
    <definedName name="Asuetos">[1]Asuetos!$B$3:$B$71</definedName>
    <definedName name="_xlnm.Print_Area" localSheetId="0">'Períodos SEM-TRIM-TETRA'!$A$1:$AE$51</definedName>
    <definedName name="_xlnm.Print_Titles" localSheetId="0">'Períodos SEM-TRIM-TETRA'!$1:$6</definedName>
  </definedNames>
  <calcPr calcId="145621" concurrentCalc="0"/>
</workbook>
</file>

<file path=xl/calcChain.xml><?xml version="1.0" encoding="utf-8"?>
<calcChain xmlns="http://schemas.openxmlformats.org/spreadsheetml/2006/main">
  <c r="P26" i="3" l="1"/>
  <c r="O28" i="3"/>
  <c r="K26" i="3"/>
  <c r="J28" i="3"/>
  <c r="J25" i="3"/>
  <c r="O25" i="3"/>
  <c r="T26" i="3"/>
  <c r="R26" i="3"/>
  <c r="M24" i="3"/>
  <c r="J24" i="3"/>
  <c r="I26" i="3"/>
  <c r="H24" i="3"/>
  <c r="W12" i="1"/>
  <c r="V34" i="1"/>
  <c r="T34" i="1"/>
  <c r="T33" i="1"/>
  <c r="R30" i="1"/>
  <c r="Q32" i="1"/>
  <c r="N22" i="1"/>
  <c r="N21" i="1"/>
  <c r="AB22" i="1"/>
  <c r="AB21" i="1"/>
  <c r="Q12" i="1"/>
  <c r="T7" i="1"/>
  <c r="S28" i="3"/>
  <c r="T33" i="3"/>
  <c r="S26" i="3"/>
  <c r="S33" i="3"/>
  <c r="Q28" i="3"/>
  <c r="R33" i="3"/>
  <c r="Q26" i="3"/>
  <c r="Q33" i="3"/>
  <c r="M28" i="3"/>
  <c r="N33" i="3"/>
  <c r="M33" i="3"/>
  <c r="K33" i="3"/>
  <c r="J26" i="3"/>
  <c r="J33" i="3"/>
  <c r="H28" i="3"/>
  <c r="I33" i="3"/>
  <c r="H26" i="3"/>
  <c r="H33" i="3"/>
  <c r="T32" i="3"/>
  <c r="S32" i="3"/>
  <c r="R32" i="3"/>
  <c r="Q32" i="3"/>
  <c r="O32" i="3"/>
  <c r="N32" i="3"/>
  <c r="M32" i="3"/>
  <c r="K32" i="3"/>
  <c r="J32" i="3"/>
  <c r="I32" i="3"/>
  <c r="H32" i="3"/>
  <c r="S30" i="3"/>
  <c r="Q30" i="3"/>
  <c r="M30" i="3"/>
  <c r="J30" i="3"/>
  <c r="H30" i="3"/>
  <c r="S29" i="3"/>
  <c r="Q29" i="3"/>
  <c r="M29" i="3"/>
  <c r="J29" i="3"/>
  <c r="H29" i="3"/>
  <c r="S27" i="3"/>
  <c r="Q27" i="3"/>
  <c r="M27" i="3"/>
  <c r="J27" i="3"/>
  <c r="H27" i="3"/>
  <c r="O26" i="3"/>
  <c r="S25" i="3"/>
  <c r="Q25" i="3"/>
  <c r="M25" i="3"/>
  <c r="H25" i="3"/>
  <c r="S22" i="3"/>
  <c r="Q22" i="3"/>
  <c r="O22" i="3"/>
  <c r="M22" i="3"/>
  <c r="J22" i="3"/>
  <c r="H22" i="3"/>
  <c r="S21" i="3"/>
  <c r="Q21" i="3"/>
  <c r="O21" i="3"/>
  <c r="M21" i="3"/>
  <c r="J21" i="3"/>
  <c r="H21" i="3"/>
  <c r="T12" i="3"/>
  <c r="T20" i="3"/>
  <c r="S12" i="3"/>
  <c r="S20" i="3"/>
  <c r="R12" i="3"/>
  <c r="R20" i="3"/>
  <c r="Q12" i="3"/>
  <c r="Q20" i="3"/>
  <c r="P12" i="3"/>
  <c r="P20" i="3"/>
  <c r="O12" i="3"/>
  <c r="O20" i="3"/>
  <c r="N20" i="3"/>
  <c r="M20" i="3"/>
  <c r="K20" i="3"/>
  <c r="J20" i="3"/>
  <c r="I20" i="3"/>
  <c r="H20" i="3"/>
  <c r="T19" i="3"/>
  <c r="S19" i="3"/>
  <c r="R19" i="3"/>
  <c r="Q19" i="3"/>
  <c r="P19" i="3"/>
  <c r="O19" i="3"/>
  <c r="N19" i="3"/>
  <c r="M19" i="3"/>
  <c r="K19" i="3"/>
  <c r="J19" i="3"/>
  <c r="I19" i="3"/>
  <c r="H19" i="3"/>
  <c r="T17" i="3"/>
  <c r="S17" i="3"/>
  <c r="R17" i="3"/>
  <c r="Q17" i="3"/>
  <c r="P17" i="3"/>
  <c r="O17" i="3"/>
  <c r="N17" i="3"/>
  <c r="M17" i="3"/>
  <c r="K17" i="3"/>
  <c r="J17" i="3"/>
  <c r="I17" i="3"/>
  <c r="H17" i="3"/>
  <c r="S15" i="3"/>
  <c r="S16" i="3"/>
  <c r="Q15" i="3"/>
  <c r="Q16" i="3"/>
  <c r="O15" i="3"/>
  <c r="O16" i="3"/>
  <c r="M15" i="3"/>
  <c r="M16" i="3"/>
  <c r="J15" i="3"/>
  <c r="J16" i="3"/>
  <c r="H15" i="3"/>
  <c r="H16" i="3"/>
  <c r="T14" i="3"/>
  <c r="R14" i="3"/>
  <c r="P14" i="3"/>
  <c r="N14" i="3"/>
  <c r="K14" i="3"/>
  <c r="I14" i="3"/>
  <c r="K12" i="3"/>
  <c r="J12" i="3"/>
  <c r="I12" i="3"/>
  <c r="H12" i="3"/>
  <c r="T11" i="3"/>
  <c r="S11" i="3"/>
  <c r="R11" i="3"/>
  <c r="Q11" i="3"/>
  <c r="P11" i="3"/>
  <c r="O11" i="3"/>
  <c r="N11" i="3"/>
  <c r="M11" i="3"/>
  <c r="K11" i="3"/>
  <c r="J11" i="3"/>
  <c r="I11" i="3"/>
  <c r="H11" i="3"/>
  <c r="S10" i="3"/>
  <c r="Q10" i="3"/>
  <c r="O10" i="3"/>
  <c r="M10" i="3"/>
  <c r="J10" i="3"/>
  <c r="H10" i="3"/>
  <c r="T8" i="3"/>
  <c r="S7" i="3"/>
  <c r="S8" i="3"/>
  <c r="R8" i="3"/>
  <c r="Q7" i="3"/>
  <c r="Q8" i="3"/>
  <c r="P8" i="3"/>
  <c r="O7" i="3"/>
  <c r="O8" i="3"/>
  <c r="N8" i="3"/>
  <c r="M8" i="3"/>
  <c r="K8" i="3"/>
  <c r="J7" i="3"/>
  <c r="J8" i="3"/>
  <c r="I8" i="3"/>
  <c r="H7" i="3"/>
  <c r="H8" i="3"/>
  <c r="AE39" i="1"/>
  <c r="AC39" i="1"/>
  <c r="AB39" i="1"/>
  <c r="Z34" i="1"/>
  <c r="AA39" i="1"/>
  <c r="Z39" i="1"/>
  <c r="Y39" i="1"/>
  <c r="V39" i="1"/>
  <c r="U39" i="1"/>
  <c r="S39" i="1"/>
  <c r="Q39" i="1"/>
  <c r="O39" i="1"/>
  <c r="M39" i="1"/>
  <c r="L12" i="1"/>
  <c r="L39" i="1"/>
  <c r="K39" i="1"/>
  <c r="J12" i="1"/>
  <c r="J39" i="1"/>
  <c r="I39" i="1"/>
  <c r="H39" i="1"/>
  <c r="AD36" i="1"/>
  <c r="AB36" i="1"/>
  <c r="X36" i="1"/>
  <c r="T36" i="1"/>
  <c r="R36" i="1"/>
  <c r="P36" i="1"/>
  <c r="N36" i="1"/>
  <c r="L36" i="1"/>
  <c r="J36" i="1"/>
  <c r="H36" i="1"/>
  <c r="AD35" i="1"/>
  <c r="AB35" i="1"/>
  <c r="X35" i="1"/>
  <c r="T35" i="1"/>
  <c r="R35" i="1"/>
  <c r="P35" i="1"/>
  <c r="N35" i="1"/>
  <c r="L35" i="1"/>
  <c r="J35" i="1"/>
  <c r="H35" i="1"/>
  <c r="AD34" i="1"/>
  <c r="AB34" i="1"/>
  <c r="X34" i="1"/>
  <c r="R34" i="1"/>
  <c r="P34" i="1"/>
  <c r="N34" i="1"/>
  <c r="L34" i="1"/>
  <c r="J34" i="1"/>
  <c r="H34" i="1"/>
  <c r="AD33" i="1"/>
  <c r="AB33" i="1"/>
  <c r="Z33" i="1"/>
  <c r="X33" i="1"/>
  <c r="P33" i="1"/>
  <c r="N33" i="1"/>
  <c r="L33" i="1"/>
  <c r="J33" i="1"/>
  <c r="H33" i="1"/>
  <c r="AE32" i="1"/>
  <c r="AD32" i="1"/>
  <c r="AC32" i="1"/>
  <c r="AB32" i="1"/>
  <c r="Y32" i="1"/>
  <c r="X32" i="1"/>
  <c r="U32" i="1"/>
  <c r="T32" i="1"/>
  <c r="S32" i="1"/>
  <c r="R32" i="1"/>
  <c r="P32" i="1"/>
  <c r="O32" i="1"/>
  <c r="N32" i="1"/>
  <c r="M32" i="1"/>
  <c r="L32" i="1"/>
  <c r="K32" i="1"/>
  <c r="J32" i="1"/>
  <c r="I32" i="1"/>
  <c r="H32" i="1"/>
  <c r="AD31" i="1"/>
  <c r="AB31" i="1"/>
  <c r="X31" i="1"/>
  <c r="T31" i="1"/>
  <c r="R31" i="1"/>
  <c r="P31" i="1"/>
  <c r="N31" i="1"/>
  <c r="L31" i="1"/>
  <c r="J31" i="1"/>
  <c r="H31" i="1"/>
  <c r="AB30" i="1"/>
  <c r="X30" i="1"/>
  <c r="T30" i="1"/>
  <c r="N30" i="1"/>
  <c r="J30" i="1"/>
  <c r="H30" i="1"/>
  <c r="AD28" i="1"/>
  <c r="AB28" i="1"/>
  <c r="Z28" i="1"/>
  <c r="X28" i="1"/>
  <c r="V28" i="1"/>
  <c r="T28" i="1"/>
  <c r="R28" i="1"/>
  <c r="P28" i="1"/>
  <c r="N28" i="1"/>
  <c r="L28" i="1"/>
  <c r="J28" i="1"/>
  <c r="H28" i="1"/>
  <c r="J26" i="1"/>
  <c r="H26" i="1"/>
  <c r="AB25" i="1"/>
  <c r="Z25" i="1"/>
  <c r="X25" i="1"/>
  <c r="T25" i="1"/>
  <c r="R25" i="1"/>
  <c r="N25" i="1"/>
  <c r="J25" i="1"/>
  <c r="H25" i="1"/>
  <c r="AD24" i="1"/>
  <c r="AC24" i="1"/>
  <c r="AB24" i="1"/>
  <c r="Y24" i="1"/>
  <c r="X24" i="1"/>
  <c r="U24" i="1"/>
  <c r="T24" i="1"/>
  <c r="S24" i="1"/>
  <c r="R24" i="1"/>
  <c r="P24" i="1"/>
  <c r="N24" i="1"/>
  <c r="L24" i="1"/>
  <c r="K24" i="1"/>
  <c r="J24" i="1"/>
  <c r="I24" i="1"/>
  <c r="H24" i="1"/>
  <c r="AD23" i="1"/>
  <c r="AB23" i="1"/>
  <c r="X23" i="1"/>
  <c r="T23" i="1"/>
  <c r="R23" i="1"/>
  <c r="P23" i="1"/>
  <c r="N23" i="1"/>
  <c r="L23" i="1"/>
  <c r="J23" i="1"/>
  <c r="H23" i="1"/>
  <c r="AD22" i="1"/>
  <c r="X22" i="1"/>
  <c r="T22" i="1"/>
  <c r="R22" i="1"/>
  <c r="P22" i="1"/>
  <c r="L22" i="1"/>
  <c r="J22" i="1"/>
  <c r="H22" i="1"/>
  <c r="AD21" i="1"/>
  <c r="X21" i="1"/>
  <c r="T21" i="1"/>
  <c r="R21" i="1"/>
  <c r="P21" i="1"/>
  <c r="L21" i="1"/>
  <c r="J21" i="1"/>
  <c r="H21" i="1"/>
  <c r="AD20" i="1"/>
  <c r="AB20" i="1"/>
  <c r="X20" i="1"/>
  <c r="T20" i="1"/>
  <c r="R20" i="1"/>
  <c r="P20" i="1"/>
  <c r="N20" i="1"/>
  <c r="L20" i="1"/>
  <c r="J20" i="1"/>
  <c r="H20" i="1"/>
  <c r="AB19" i="1"/>
  <c r="X19" i="1"/>
  <c r="T19" i="1"/>
  <c r="R19" i="1"/>
  <c r="J19" i="1"/>
  <c r="H19" i="1"/>
  <c r="AB18" i="1"/>
  <c r="X18" i="1"/>
  <c r="T18" i="1"/>
  <c r="R18" i="1"/>
  <c r="J18" i="1"/>
  <c r="H18" i="1"/>
  <c r="AB16" i="1"/>
  <c r="AB17" i="1"/>
  <c r="X17" i="1"/>
  <c r="T17" i="1"/>
  <c r="R17" i="1"/>
  <c r="J17" i="1"/>
  <c r="H17" i="1"/>
  <c r="X16" i="1"/>
  <c r="T16" i="1"/>
  <c r="R16" i="1"/>
  <c r="J16" i="1"/>
  <c r="H16" i="1"/>
  <c r="AB15" i="1"/>
  <c r="X15" i="1"/>
  <c r="T15" i="1"/>
  <c r="R15" i="1"/>
  <c r="J15" i="1"/>
  <c r="H15" i="1"/>
  <c r="AD12" i="1"/>
  <c r="AC12" i="1"/>
  <c r="AB12" i="1"/>
  <c r="AA12" i="1"/>
  <c r="Y12" i="1"/>
  <c r="X12" i="1"/>
  <c r="U12" i="1"/>
  <c r="T12" i="1"/>
  <c r="S12" i="1"/>
  <c r="R12" i="1"/>
  <c r="P12" i="1"/>
  <c r="O12" i="1"/>
  <c r="N12" i="1"/>
  <c r="M12" i="1"/>
  <c r="K12" i="1"/>
  <c r="I12" i="1"/>
  <c r="H12" i="1"/>
  <c r="AE11" i="1"/>
  <c r="AD11" i="1"/>
  <c r="AC11" i="1"/>
  <c r="AB11" i="1"/>
  <c r="AA11" i="1"/>
  <c r="Z11" i="1"/>
  <c r="Y11" i="1"/>
  <c r="X11" i="1"/>
  <c r="W11" i="1"/>
  <c r="V11" i="1"/>
  <c r="U11" i="1"/>
  <c r="T11" i="1"/>
  <c r="S11" i="1"/>
  <c r="R11" i="1"/>
  <c r="Q11" i="1"/>
  <c r="P11" i="1"/>
  <c r="O11" i="1"/>
  <c r="N11" i="1"/>
  <c r="M11" i="1"/>
  <c r="L11" i="1"/>
  <c r="K11" i="1"/>
  <c r="J11" i="1"/>
  <c r="I11" i="1"/>
  <c r="H11" i="1"/>
  <c r="AD10" i="1"/>
  <c r="AB10" i="1"/>
  <c r="X10" i="1"/>
  <c r="V10" i="1"/>
  <c r="T10" i="1"/>
  <c r="R10" i="1"/>
  <c r="P10" i="1"/>
  <c r="N10" i="1"/>
  <c r="L10" i="1"/>
  <c r="J10" i="1"/>
  <c r="H10" i="1"/>
  <c r="AE9" i="1"/>
  <c r="AD9" i="1"/>
  <c r="AC9" i="1"/>
  <c r="AB9" i="1"/>
  <c r="AA9" i="1"/>
  <c r="Z9" i="1"/>
  <c r="Y9" i="1"/>
  <c r="X9" i="1"/>
  <c r="W9" i="1"/>
  <c r="V9" i="1"/>
  <c r="U9" i="1"/>
  <c r="T9" i="1"/>
  <c r="S9" i="1"/>
  <c r="R9" i="1"/>
  <c r="Q9" i="1"/>
  <c r="P9" i="1"/>
  <c r="O9" i="1"/>
  <c r="N9" i="1"/>
  <c r="M9" i="1"/>
  <c r="L9" i="1"/>
  <c r="K9" i="1"/>
  <c r="J9" i="1"/>
  <c r="I9" i="1"/>
  <c r="H9" i="1"/>
  <c r="AD7" i="1"/>
  <c r="Z7" i="1"/>
  <c r="R7" i="1"/>
  <c r="P7" i="1"/>
  <c r="N7" i="1"/>
  <c r="P33" i="3"/>
  <c r="P32" i="3"/>
  <c r="O30" i="3"/>
  <c r="O29" i="3"/>
  <c r="O27" i="3"/>
</calcChain>
</file>

<file path=xl/comments1.xml><?xml version="1.0" encoding="utf-8"?>
<comments xmlns="http://schemas.openxmlformats.org/spreadsheetml/2006/main">
  <authors>
    <author>Graciela Guillermina Ornelas Zuñiga</author>
    <author>Ing. Karla Guadalupe Rosales Ruíz</author>
    <author>L00616870</author>
  </authors>
  <commentList>
    <comment ref="O9" authorId="0">
      <text>
        <r>
          <rPr>
            <b/>
            <sz val="9"/>
            <color indexed="81"/>
            <rFont val="Tahoma"/>
            <charset val="1"/>
          </rPr>
          <t>Graciela Guillermina Ornelas Zuñiga:</t>
        </r>
        <r>
          <rPr>
            <sz val="9"/>
            <color indexed="81"/>
            <rFont val="Tahoma"/>
            <charset val="1"/>
          </rPr>
          <t xml:space="preserve">
Ajuste por período vacacional</t>
        </r>
      </text>
    </comment>
    <comment ref="Z10" authorId="1">
      <text>
        <r>
          <rPr>
            <sz val="9"/>
            <color indexed="81"/>
            <rFont val="Tahoma"/>
            <family val="2"/>
          </rPr>
          <t>Posterior al cierre de la inscripción trimestral de abril</t>
        </r>
      </text>
    </comment>
    <comment ref="V12" authorId="1">
      <text>
        <r>
          <rPr>
            <sz val="9"/>
            <color indexed="81"/>
            <rFont val="Tahoma"/>
            <family val="2"/>
          </rPr>
          <t>Apertura de Inscripción con pago parcial agosto 2015</t>
        </r>
      </text>
    </comment>
    <comment ref="X12" authorId="1">
      <text>
        <r>
          <rPr>
            <sz val="9"/>
            <color indexed="81"/>
            <rFont val="Tahoma"/>
            <family val="2"/>
          </rPr>
          <t>Apertura inscripciones agosto</t>
        </r>
      </text>
    </comment>
    <comment ref="Z12" authorId="2">
      <text>
        <r>
          <rPr>
            <sz val="8"/>
            <color indexed="81"/>
            <rFont val="Tahoma"/>
            <family val="2"/>
          </rPr>
          <t>Inicia  Inscripción con Pago Parcial.</t>
        </r>
      </text>
    </comment>
    <comment ref="AA12" authorId="2">
      <text>
        <r>
          <rPr>
            <sz val="8"/>
            <color indexed="81"/>
            <rFont val="Tahoma"/>
            <family val="2"/>
          </rPr>
          <t>Al cierre de verano trimestral</t>
        </r>
      </text>
    </comment>
    <comment ref="N15" authorId="0">
      <text>
        <r>
          <rPr>
            <b/>
            <sz val="9"/>
            <color indexed="81"/>
            <rFont val="Tahoma"/>
            <charset val="1"/>
          </rPr>
          <t>Graciela Guillermina Ornelas Zuñiga:</t>
        </r>
        <r>
          <rPr>
            <sz val="9"/>
            <color indexed="81"/>
            <rFont val="Tahoma"/>
            <charset val="1"/>
          </rPr>
          <t xml:space="preserve">
Ajuste por semana santa</t>
        </r>
      </text>
    </comment>
    <comment ref="N16" authorId="0">
      <text>
        <r>
          <rPr>
            <b/>
            <sz val="9"/>
            <color indexed="81"/>
            <rFont val="Tahoma"/>
            <charset val="1"/>
          </rPr>
          <t>Graciela Guillermina Ornelas Zuñiga:</t>
        </r>
        <r>
          <rPr>
            <sz val="9"/>
            <color indexed="81"/>
            <rFont val="Tahoma"/>
            <charset val="1"/>
          </rPr>
          <t xml:space="preserve">
Ajuste por semana santa</t>
        </r>
      </text>
    </comment>
    <comment ref="N17" authorId="0">
      <text>
        <r>
          <rPr>
            <b/>
            <sz val="9"/>
            <color indexed="81"/>
            <rFont val="Tahoma"/>
            <charset val="1"/>
          </rPr>
          <t>Graciela Guillermina Ornelas Zuñiga:</t>
        </r>
        <r>
          <rPr>
            <sz val="9"/>
            <color indexed="81"/>
            <rFont val="Tahoma"/>
            <charset val="1"/>
          </rPr>
          <t xml:space="preserve">
Ajuste por semana santa</t>
        </r>
      </text>
    </comment>
    <comment ref="N18" authorId="0">
      <text>
        <r>
          <rPr>
            <b/>
            <sz val="9"/>
            <color indexed="81"/>
            <rFont val="Tahoma"/>
            <charset val="1"/>
          </rPr>
          <t>Graciela Guillermina Ornelas Zuñiga:</t>
        </r>
        <r>
          <rPr>
            <sz val="9"/>
            <color indexed="81"/>
            <rFont val="Tahoma"/>
            <charset val="1"/>
          </rPr>
          <t xml:space="preserve">
Ajuste por semana santa</t>
        </r>
      </text>
    </comment>
    <comment ref="N19" authorId="0">
      <text>
        <r>
          <rPr>
            <b/>
            <sz val="9"/>
            <color indexed="81"/>
            <rFont val="Tahoma"/>
            <charset val="1"/>
          </rPr>
          <t>Graciela Guillermina Ornelas Zuñiga:</t>
        </r>
        <r>
          <rPr>
            <sz val="9"/>
            <color indexed="81"/>
            <rFont val="Tahoma"/>
            <charset val="1"/>
          </rPr>
          <t xml:space="preserve">
Ajuste por semana santa</t>
        </r>
      </text>
    </comment>
    <comment ref="C35" authorId="0">
      <text>
        <r>
          <rPr>
            <b/>
            <sz val="9"/>
            <color indexed="81"/>
            <rFont val="Tahoma"/>
            <charset val="1"/>
          </rPr>
          <t>Graciela Guillermina Ornelas Zuñiga:</t>
        </r>
        <r>
          <rPr>
            <sz val="9"/>
            <color indexed="81"/>
            <rFont val="Tahoma"/>
            <charset val="1"/>
          </rPr>
          <t xml:space="preserve">
Se seguirán realizando?</t>
        </r>
      </text>
    </comment>
  </commentList>
</comments>
</file>

<file path=xl/comments2.xml><?xml version="1.0" encoding="utf-8"?>
<comments xmlns="http://schemas.openxmlformats.org/spreadsheetml/2006/main">
  <authors>
    <author>Graciela Guillermina Ornelas Zuñiga</author>
    <author>Ing. Karla Guadalupe Rosales Ruíz</author>
  </authors>
  <commentList>
    <comment ref="J16" authorId="0">
      <text>
        <r>
          <rPr>
            <sz val="9"/>
            <color indexed="81"/>
            <rFont val="Tahoma"/>
            <family val="2"/>
          </rPr>
          <t xml:space="preserve">Ajuste por asueto
</t>
        </r>
      </text>
    </comment>
    <comment ref="O28" authorId="0">
      <text>
        <r>
          <rPr>
            <b/>
            <sz val="9"/>
            <color indexed="81"/>
            <rFont val="Tahoma"/>
            <family val="2"/>
          </rPr>
          <t>Graciela Guillermina Ornelas Zuñiga:</t>
        </r>
        <r>
          <rPr>
            <sz val="9"/>
            <color indexed="81"/>
            <rFont val="Tahoma"/>
            <family val="2"/>
          </rPr>
          <t xml:space="preserve">
Ajuste por  semana  santa
</t>
        </r>
      </text>
    </comment>
    <comment ref="J33" authorId="1">
      <text>
        <r>
          <rPr>
            <sz val="9"/>
            <color indexed="81"/>
            <rFont val="Tahoma"/>
            <family val="2"/>
          </rPr>
          <t>Inicia el 1°Septiembre pero es sábado, se comenzará el lunes 3</t>
        </r>
      </text>
    </comment>
  </commentList>
</comments>
</file>

<file path=xl/sharedStrings.xml><?xml version="1.0" encoding="utf-8"?>
<sst xmlns="http://schemas.openxmlformats.org/spreadsheetml/2006/main" count="425" uniqueCount="239">
  <si>
    <t xml:space="preserve">Anexo 1 </t>
  </si>
  <si>
    <t>Documentación de criterios, observaciones y/o requerimientos en las actividades relacionadas a la inscripción.</t>
  </si>
  <si>
    <t>Entidad responsable</t>
  </si>
  <si>
    <t>Actividad</t>
  </si>
  <si>
    <t>Observaciones y Requerimientos</t>
  </si>
  <si>
    <t>Actividades de inscripción al cierre del periodo anterior a la inscripción (en referencia)</t>
  </si>
  <si>
    <t>2.1</t>
  </si>
  <si>
    <t>Escolar Sistema</t>
  </si>
  <si>
    <t>Apertura Centralizada del período de Inscripción en SIDI+.</t>
  </si>
  <si>
    <t>A partir de 2008, se realiza la apertura de forma centralizada. Esta fecha no es arranque de operación de inscripciones. A partir de esta fecha se podrá generar las configuraciones del Campus levantar información de grupos, alumnos, materias asesoradas, planes, etc.)</t>
  </si>
  <si>
    <t>2.2</t>
  </si>
  <si>
    <t>CSA / Campus</t>
  </si>
  <si>
    <t>Configuraciones a SIDI+.</t>
  </si>
  <si>
    <t>La configuración de datos en el sistema de inscripción administrativa deben permanecer desde el inicio de operaciones hasta el cierre de la inscripción.</t>
  </si>
  <si>
    <t>NA</t>
  </si>
  <si>
    <t>3.3</t>
  </si>
  <si>
    <t>Consejo del Sistema ITESM/VAF</t>
  </si>
  <si>
    <t>4.5</t>
  </si>
  <si>
    <t>Académico/Escolar de Campus</t>
  </si>
  <si>
    <r>
      <t xml:space="preserve">La elaboración de horarios se tiene 2 semanas después de este límite. Se recomienda contar con la programación de grupos desde antes para manejar solo ajustes a dicha programación. </t>
    </r>
    <r>
      <rPr>
        <b/>
        <sz val="12"/>
        <rFont val="Arial"/>
        <family val="2"/>
      </rPr>
      <t/>
    </r>
  </si>
  <si>
    <t>3.5</t>
  </si>
  <si>
    <t>Alumno</t>
  </si>
  <si>
    <t>3.6</t>
  </si>
  <si>
    <t>Establecida por Calendario Escolar ITESM.</t>
  </si>
  <si>
    <t>3.7</t>
  </si>
  <si>
    <t>Cierre de Alta de Solicitudes en SAPI (Sistema de Asignaciones para alumnos en PI).</t>
  </si>
  <si>
    <t>Cierre de Asignaciones en SAPI (Sistema de Asignaciones para alumnos en PI).</t>
  </si>
  <si>
    <t>3.9</t>
  </si>
  <si>
    <t>Límite de confirmación de pagos en SAPI (Sistema de Asignaciones para alumnos en PI).</t>
  </si>
  <si>
    <t>El límite incluye la confirmación de pagos por alumno y por oportunidad.</t>
  </si>
  <si>
    <t>3.10</t>
  </si>
  <si>
    <t>Entrega de la VI a Escolar y al CSA del reporte de alumnos participantes en PI.</t>
  </si>
  <si>
    <t>3.11</t>
  </si>
  <si>
    <t>Límite para entregar el listado de alumnos extranjeros que llegan por intercambio.</t>
  </si>
  <si>
    <t>A esta fecha límite deben ya estar en VI los listados de los alumnos extranjeros a inscribir en cada campus.
El alumno debe de contar con perfil en banner.</t>
  </si>
  <si>
    <t>3.12</t>
  </si>
  <si>
    <t>Escolar de Campus</t>
  </si>
  <si>
    <t>CIERRE (Escolar).</t>
  </si>
  <si>
    <t>Graduaciones adelantadas pueden realizar el cierre antes.</t>
  </si>
  <si>
    <t>Actividades de inscripción del período de referencia</t>
  </si>
  <si>
    <t>4.1</t>
  </si>
  <si>
    <t>Becas</t>
  </si>
  <si>
    <t>LIMITE para contar con los refrendos de becas de alumnos de reingreso (incluye alumnos extranjeros temporales).</t>
  </si>
  <si>
    <t>Debe subir información de becas a SAFE previo al acceso del sistema de horarios (SIDI) para realizar pagos correctos (y corrección/ajustes para quien realizó registros administrativos anticipados con supuestos en los refrendos).</t>
  </si>
  <si>
    <t>4.2</t>
  </si>
  <si>
    <t>Campus (Sistema Escolar PTI)</t>
  </si>
  <si>
    <t>Generación de Permisos y Transferencias.</t>
  </si>
  <si>
    <t>Esta actividad debe generarse en banner a mas tardar en éste límite, para asegurar la inscripción de alumnos con cambio de Campus en las fechas establecidas. El sistema de permisos y transferencias administrará esta fecha para estos casos.</t>
  </si>
  <si>
    <t>LIMITE para contar con la asignación de becas de los alumnos de permiso y transferencia.</t>
  </si>
  <si>
    <t>Tesorería / Escolar de Campus</t>
  </si>
  <si>
    <t>Inscripciones presenciales para Transferencias y Permisos.</t>
  </si>
  <si>
    <t>Por diferencias en las fechas de cierre de cada Campus, se sugiere llevar inscripciones para este tipo de alumnos en este rango.</t>
  </si>
  <si>
    <t>4.3</t>
  </si>
  <si>
    <t>CSA y Tesorería Campus / Escolar de Campus</t>
  </si>
  <si>
    <t>Límite de aplicación de cargos masivos e inicio de generación de horarios para alumnos ITESM participando en PI.</t>
  </si>
  <si>
    <t>A esta fecha deben estar confirmadas las participaciones y requisitos de los alumnos a quienes se aplicará inscripción dada su participación y registro en programas internacionales. Tesorería de Campus debe completar el Reg. Admvo. de los alumnos para que Escolar pueda generar su horario.</t>
  </si>
  <si>
    <t>4.4</t>
  </si>
  <si>
    <t>Pagos.</t>
  </si>
  <si>
    <t>Elaboración de horario.</t>
  </si>
  <si>
    <t>4.6</t>
  </si>
  <si>
    <t>Para asegurar la inscripción sin cargo de tardías a nuevos ingresos que tramitaron beca al final, deben generar registro administrativo ese mismo día.</t>
  </si>
  <si>
    <t>4.7</t>
  </si>
  <si>
    <t>Director Administrativo de Zona con apoyo de la Contraloría del Sistema</t>
  </si>
  <si>
    <t>LIMITE para negociar deudas mayores.</t>
  </si>
  <si>
    <t>Los adeudos mayores requieren autorización del Contralor del Sistema. Estos alumnos deberán generar el registro administrativo ese mismo día para no entrar en el proceso de inscripciones tardías.</t>
  </si>
  <si>
    <t>Comité de Inscripciones</t>
  </si>
  <si>
    <t>Arranque del período (inscripción en referencia) y actividades del cierre de inscripción</t>
  </si>
  <si>
    <t>5.1</t>
  </si>
  <si>
    <t>1er día de clases.</t>
  </si>
  <si>
    <t>5.3</t>
  </si>
  <si>
    <t>En cursos intensivos de verano, es dos días posterior al primer día de clases.</t>
  </si>
  <si>
    <t>5.4</t>
  </si>
  <si>
    <t>LIMITE para ajuste de grupos y liberación de horario definitivo a los alumnos.</t>
  </si>
  <si>
    <t>5.5</t>
  </si>
  <si>
    <t>CIERRE DE INSCRIPCIONES. Límite para que el alumno termine el proceso de inscripción.</t>
  </si>
  <si>
    <t>5.8</t>
  </si>
  <si>
    <t>CSA</t>
  </si>
  <si>
    <t>Inicia procesamiento generación de CxC.</t>
  </si>
  <si>
    <t>5.7</t>
  </si>
  <si>
    <t>Para los períodos intensivos de verano y algunos períodos trimestrales, el cierre de sistemas es al cierre de tardías.</t>
  </si>
  <si>
    <t>OTROS</t>
  </si>
  <si>
    <t>6.1</t>
  </si>
  <si>
    <t>Ventanas de mantenimiento (para equipos y/o sistemas).</t>
  </si>
  <si>
    <t>Cortes y publicación de reportes de inscripción.</t>
  </si>
  <si>
    <t>6.2</t>
  </si>
  <si>
    <t>CLAVE</t>
  </si>
  <si>
    <t>DESCRIPCIÓN</t>
  </si>
  <si>
    <t>Actividad marcada en naranja.</t>
  </si>
  <si>
    <t>Fecha tentativa en que se lleva a cabo la junta del Consejo del Sistema ITESM y es suceptible a cambios. No se tiene ingerencia sobre ésta fecha ni su agenda.</t>
  </si>
  <si>
    <t>Celda en azul.</t>
  </si>
  <si>
    <t>Significa que la fecha que se publica sufrió un ajuste -para poder operar la actividad- entre el criterio para establecerla y el calendario escolar ITESM. Ver comentario de celda para observar la fecha real en que debería llevarse la actividad y el movimiento a la fecha ajustada.</t>
  </si>
  <si>
    <t>Actividad marcada en rojo.</t>
  </si>
  <si>
    <t>Actividades principales de inscripción. Dependen de otras actividades para llevarse a cabo.</t>
  </si>
  <si>
    <t>Celda en gris.</t>
  </si>
  <si>
    <t>Significa que la fecha que se publica se alinea a la fecha de una actividad de mayor importancia o de referencia. Esta celda por tanto está referenciada o calculada en base a otra.</t>
  </si>
  <si>
    <t>Actividad o fecha marcada en gris.</t>
  </si>
  <si>
    <t>Fecha que se toma del calendario escolar ITESM y sirve de referencia a otras actividades de la inscripción.</t>
  </si>
  <si>
    <t>Actividad marcada en negro y negrillas.</t>
  </si>
  <si>
    <t xml:space="preserve">Actividades importantes. Se considera a la actividad del Cierre Escolar la más importante para llevar a cabo las inscripciones del siguiente período (para alumnos de reingreso), ya que de ella dependen: los refrendos de becas, la confirmación de materias asesorables, la confirmación de carga de materias, la confirmacion de los status académicos de alumnos, confirmación de alumnos al programa PAA, entre otros. </t>
  </si>
  <si>
    <t>Celda con NA.</t>
  </si>
  <si>
    <t>Significa que esa actividad no se llevará a cabo para ese período de inscripción. No Aplica.</t>
  </si>
  <si>
    <t>Celda marcada en verde</t>
  </si>
  <si>
    <t>Fechas actualizadas</t>
  </si>
  <si>
    <t>Cierre de Sistemas de Inscripción (SIDI+).</t>
  </si>
  <si>
    <t>Límite aplicación o modificación de becas (Cierre SAFE)</t>
  </si>
  <si>
    <t>En cursos intensivos de verano es el cierre de tardías ya que no hay inscripciones por casos de excepción (período intensivo).</t>
  </si>
  <si>
    <t>Límite para contar con los dictamen de becas para 1er ingreso en SAFE.</t>
  </si>
  <si>
    <r>
      <t xml:space="preserve">Este cierre implica:
</t>
    </r>
    <r>
      <rPr>
        <sz val="10"/>
        <rFont val="Arial"/>
        <family val="2"/>
      </rPr>
      <t>-Limite para generación de solicitudes.</t>
    </r>
  </si>
  <si>
    <r>
      <t xml:space="preserve">Este cierre implica:
</t>
    </r>
    <r>
      <rPr>
        <sz val="10"/>
        <rFont val="Arial"/>
        <family val="2"/>
      </rPr>
      <t>-Límite para asignaciones.</t>
    </r>
    <r>
      <rPr>
        <sz val="10"/>
        <color indexed="10"/>
        <rFont val="Arial"/>
        <family val="2"/>
      </rPr>
      <t xml:space="preserve">
</t>
    </r>
  </si>
  <si>
    <r>
      <t>LIMITE:</t>
    </r>
    <r>
      <rPr>
        <b/>
        <sz val="10"/>
        <rFont val="Arial"/>
        <family val="2"/>
      </rPr>
      <t xml:space="preserve"> </t>
    </r>
    <r>
      <rPr>
        <sz val="10"/>
        <rFont val="Arial"/>
        <family val="2"/>
      </rPr>
      <t xml:space="preserve">3 días hábiles después de la aplicación del último examen final. </t>
    </r>
  </si>
  <si>
    <r>
      <t xml:space="preserve">LIMITE: </t>
    </r>
    <r>
      <rPr>
        <sz val="10"/>
        <rFont val="Arial"/>
        <family val="2"/>
      </rPr>
      <t>2 días hábiles posterior al cierre.</t>
    </r>
  </si>
  <si>
    <r>
      <t>LIMITE:</t>
    </r>
    <r>
      <rPr>
        <sz val="10"/>
        <rFont val="Arial"/>
        <family val="2"/>
      </rPr>
      <t xml:space="preserve"> 2 días posterior al cierre. Los campus que lleven a cabo su cierre anticipadamente podrán comenzar con la generación de transferencias.</t>
    </r>
  </si>
  <si>
    <r>
      <t>LIMITE:</t>
    </r>
    <r>
      <rPr>
        <sz val="10"/>
        <color indexed="8"/>
        <rFont val="Arial"/>
        <family val="2"/>
      </rPr>
      <t xml:space="preserve"> 1 dí</t>
    </r>
    <r>
      <rPr>
        <sz val="10"/>
        <rFont val="Arial"/>
        <family val="2"/>
      </rPr>
      <t>a hábil posterior al límite de permisos y transferencias.</t>
    </r>
  </si>
  <si>
    <r>
      <t xml:space="preserve">RANGO: </t>
    </r>
    <r>
      <rPr>
        <sz val="10"/>
        <rFont val="Arial"/>
        <family val="2"/>
      </rPr>
      <t>Posterior al límite para generación de permisos y transferencias y hasta el límite de pago.</t>
    </r>
  </si>
  <si>
    <r>
      <t xml:space="preserve">Establecida: </t>
    </r>
    <r>
      <rPr>
        <sz val="10"/>
        <rFont val="Arial"/>
        <family val="2"/>
      </rPr>
      <t>Un día posterior a la generación de permisos y transferencias.</t>
    </r>
  </si>
  <si>
    <r>
      <t>Establecida:</t>
    </r>
    <r>
      <rPr>
        <sz val="10"/>
        <rFont val="Arial"/>
        <family val="2"/>
      </rPr>
      <t xml:space="preserve"> un día antes del cierre de inscripciones. </t>
    </r>
    <r>
      <rPr>
        <b/>
        <sz val="10"/>
        <rFont val="Arial"/>
        <family val="2"/>
      </rPr>
      <t>Cierre a las 19hrs. tiempo del centro.</t>
    </r>
  </si>
  <si>
    <r>
      <t xml:space="preserve">Establecida: </t>
    </r>
    <r>
      <rPr>
        <sz val="10"/>
        <rFont val="Arial"/>
        <family val="2"/>
      </rPr>
      <t>primera semana de clases hasta las 17 hrs. tiempo del centro (el viernes).</t>
    </r>
  </si>
  <si>
    <r>
      <t>Establecida:</t>
    </r>
    <r>
      <rPr>
        <sz val="10"/>
        <rFont val="Arial"/>
        <family val="2"/>
      </rPr>
      <t xml:space="preserve"> en el cierre de inscripciones en la misma hora. Límite: 18hrs. tiempo del centro</t>
    </r>
  </si>
  <si>
    <r>
      <t xml:space="preserve">Establecida: </t>
    </r>
    <r>
      <rPr>
        <sz val="10"/>
        <rFont val="Arial"/>
        <family val="2"/>
      </rPr>
      <t>el inicio de esta actividad es con el cierre oficial de inscripciones. Requiere el Cierre de Sistemas de Inscripción.</t>
    </r>
  </si>
  <si>
    <r>
      <t xml:space="preserve">Establecida: </t>
    </r>
    <r>
      <rPr>
        <sz val="10"/>
        <rFont val="Arial"/>
        <family val="2"/>
      </rPr>
      <t>Segundo martes de clases a las 19hrs.</t>
    </r>
  </si>
  <si>
    <r>
      <t xml:space="preserve">Establecida: en viernes, </t>
    </r>
    <r>
      <rPr>
        <sz val="10"/>
        <rFont val="Arial"/>
        <family val="2"/>
      </rPr>
      <t>una vez al mes.</t>
    </r>
  </si>
  <si>
    <r>
      <t>LIMITE</t>
    </r>
    <r>
      <rPr>
        <sz val="10"/>
        <color indexed="10"/>
        <rFont val="Arial"/>
        <family val="2"/>
      </rPr>
      <t xml:space="preserve"> para contar con la programación de grupos en banner.</t>
    </r>
  </si>
  <si>
    <r>
      <t xml:space="preserve">Ultimo día de clases </t>
    </r>
    <r>
      <rPr>
        <sz val="10"/>
        <color indexed="23"/>
        <rFont val="Arial"/>
        <family val="2"/>
      </rPr>
      <t>(período anterior a la inscripción en referencia).</t>
    </r>
  </si>
  <si>
    <r>
      <t xml:space="preserve">Exámenes finales </t>
    </r>
    <r>
      <rPr>
        <sz val="10"/>
        <color indexed="23"/>
        <rFont val="Arial"/>
        <family val="2"/>
      </rPr>
      <t>(período anterior a la inscripción en referencia).</t>
    </r>
  </si>
  <si>
    <r>
      <t>INICIO: Una semana después del cierre de</t>
    </r>
    <r>
      <rPr>
        <sz val="10"/>
        <rFont val="Arial"/>
        <family val="2"/>
      </rPr>
      <t xml:space="preserve"> la inscripción</t>
    </r>
    <r>
      <rPr>
        <b/>
        <sz val="10"/>
        <rFont val="Arial"/>
        <family val="2"/>
      </rPr>
      <t xml:space="preserve"> </t>
    </r>
    <r>
      <rPr>
        <sz val="10"/>
        <rFont val="Arial"/>
        <family val="2"/>
      </rPr>
      <t>del período académico anterior a excepción de la inscripción de Agosto que será en Octubre del año anterior y los períodos que inician en enero que se abren en noviembre.</t>
    </r>
  </si>
  <si>
    <r>
      <t>FECHA:</t>
    </r>
    <r>
      <rPr>
        <sz val="10"/>
        <color indexed="10"/>
        <rFont val="Arial"/>
        <family val="2"/>
      </rPr>
      <t xml:space="preserve"> </t>
    </r>
    <r>
      <rPr>
        <sz val="10"/>
        <rFont val="Arial"/>
        <family val="2"/>
      </rPr>
      <t>5 días hábiles antes de la entrega del reporte de alumnos participantes en PI (reporte a escolar y reporte a CSA). Nota: las fechas del 21 se ajustan a las del 11, las del 13 al 23.</t>
    </r>
  </si>
  <si>
    <r>
      <t>FECHA:</t>
    </r>
    <r>
      <rPr>
        <sz val="10"/>
        <color indexed="10"/>
        <rFont val="Arial"/>
        <family val="2"/>
      </rPr>
      <t xml:space="preserve"> </t>
    </r>
    <r>
      <rPr>
        <sz val="10"/>
        <rFont val="Arial"/>
        <family val="2"/>
      </rPr>
      <t>9 días hábiles antes de la entrega del reporte de alumnos participantes en PI (reporte a escolar y reporte a CSA). Nota: las fechas del 21 se ajustan a las del 11, las del 13 al 23.</t>
    </r>
  </si>
  <si>
    <r>
      <t>FECHA:</t>
    </r>
    <r>
      <rPr>
        <sz val="10"/>
        <rFont val="Arial"/>
        <family val="2"/>
      </rPr>
      <t xml:space="preserve"> 2 días hábiles después del cierre de SAPI. Nota: las fechas del 21 se ajustan a las del 11, las del 13 al 23.</t>
    </r>
  </si>
  <si>
    <r>
      <t>FECHA:</t>
    </r>
    <r>
      <rPr>
        <sz val="10"/>
        <color indexed="10"/>
        <rFont val="Arial"/>
        <family val="2"/>
      </rPr>
      <t xml:space="preserve"> </t>
    </r>
    <r>
      <rPr>
        <sz val="10"/>
        <rFont val="Arial"/>
        <family val="2"/>
      </rPr>
      <t>Una semana antes de la aplicación de cargos masivos para alumnos ITESM participando en PI. Nota: las fechas del 21 se ajustan a las del 11, las del 13 al 23.</t>
    </r>
  </si>
  <si>
    <r>
      <t xml:space="preserve">LÍMITE: </t>
    </r>
    <r>
      <rPr>
        <sz val="10"/>
        <rFont val="Arial"/>
        <family val="2"/>
      </rPr>
      <t>a la elaboración del cierre escolar del periodo académico anterior. Nota: las fechas del 21 se ajustan a las del 11, las del 13 al 23.</t>
    </r>
  </si>
  <si>
    <r>
      <t xml:space="preserve">Tiempo estimado de elaboración de cuentas por cobrar: 3 días. </t>
    </r>
    <r>
      <rPr>
        <b/>
        <sz val="10"/>
        <rFont val="Arial"/>
        <family val="2"/>
      </rPr>
      <t>NOTA.</t>
    </r>
    <r>
      <rPr>
        <sz val="10"/>
        <rFont val="Arial"/>
        <family val="2"/>
      </rPr>
      <t xml:space="preserve"> Para los períodos tetramestrales, el envío de layout es una semana posterior al cierre de Inscripciones.</t>
    </r>
  </si>
  <si>
    <t>Cortes diarios (de lunes a viernes) en estas fechas:</t>
  </si>
  <si>
    <r>
      <t xml:space="preserve">Se requiere contar con </t>
    </r>
    <r>
      <rPr>
        <b/>
        <sz val="10"/>
        <rFont val="Arial"/>
        <family val="2"/>
      </rPr>
      <t xml:space="preserve">un día hábil al mes </t>
    </r>
    <r>
      <rPr>
        <sz val="10"/>
        <rFont val="Arial"/>
        <family val="2"/>
      </rPr>
      <t>donde se puedan realizar las ventanas de mantenimiento para soporte a sistemas y/o la instalación de nuevas versiones de SIDI+. Estas fechas aplican para todos los períodos académicos activos según este calendario, en inscripción con pago parcial o inscripción.</t>
    </r>
  </si>
  <si>
    <t>WBS</t>
  </si>
  <si>
    <t>A partir de 2011, se realiza la apertura de forma centralizada. Esta fecha no es arranque de operación de inscripciones del período, pero a partir de esta fecha se podrá disponer del período en el Campus para levantar información de alumnos, planes, grupos, materias asesoradas, planes de pago, etc.)</t>
  </si>
  <si>
    <r>
      <t xml:space="preserve">RANGO: </t>
    </r>
    <r>
      <rPr>
        <b/>
        <sz val="12"/>
        <rFont val="Arial Narrow"/>
        <family val="2"/>
      </rPr>
      <t>Se sugiere contemplar una semana de configuraciones.</t>
    </r>
    <r>
      <rPr>
        <sz val="12"/>
        <rFont val="Arial Narrow"/>
        <family val="2"/>
      </rPr>
      <t xml:space="preserve"> De la apertura del período de Inscripción hasta un día antes de generar Registros Administrativos.</t>
    </r>
  </si>
  <si>
    <r>
      <t xml:space="preserve">La configuración de datos administrativos en el sistema de inscripción </t>
    </r>
    <r>
      <rPr>
        <b/>
        <sz val="12"/>
        <rFont val="Arial Narrow"/>
        <family val="2"/>
      </rPr>
      <t xml:space="preserve">debe permanecer </t>
    </r>
    <r>
      <rPr>
        <sz val="12"/>
        <rFont val="Arial Narrow"/>
        <family val="2"/>
      </rPr>
      <t>desde el inicio de operaciones hasta el cierre de la inscripción.</t>
    </r>
  </si>
  <si>
    <r>
      <t>LIMITE</t>
    </r>
    <r>
      <rPr>
        <sz val="12"/>
        <color indexed="10"/>
        <rFont val="Arial Narrow"/>
        <family val="2"/>
      </rPr>
      <t xml:space="preserve"> para contar con la programación de grupos en banner.</t>
    </r>
  </si>
  <si>
    <r>
      <t xml:space="preserve">LÍMITE </t>
    </r>
    <r>
      <rPr>
        <b/>
        <sz val="12"/>
        <rFont val="Arial Narrow"/>
        <family val="2"/>
      </rPr>
      <t xml:space="preserve">(Acuerdo ROSTER): </t>
    </r>
    <r>
      <rPr>
        <sz val="12"/>
        <rFont val="Arial Narrow"/>
        <family val="2"/>
      </rPr>
      <t>4 semanas antes del primer día de clases  a excepción del 61 que es de 8 semanas.</t>
    </r>
  </si>
  <si>
    <r>
      <t xml:space="preserve">Recomendación a los Campus:
</t>
    </r>
    <r>
      <rPr>
        <sz val="12"/>
        <rFont val="Arial Narrow"/>
        <family val="2"/>
      </rPr>
      <t xml:space="preserve">- Realizar registro administrativo posterior al inicio de exámenes finales donde ya no se deben tener saldos.
- Antes del cierre de escolar se manejan supuestos en los refrendos de becas que deberán confirmarse ya generado el cierre.
- La política de aplicación de pagos es cubrir los saldos mas atrasados primero. </t>
    </r>
    <r>
      <rPr>
        <b/>
        <sz val="12"/>
        <rFont val="Arial Narrow"/>
        <family val="2"/>
      </rPr>
      <t/>
    </r>
  </si>
  <si>
    <r>
      <t xml:space="preserve">Ultimo día de clases </t>
    </r>
    <r>
      <rPr>
        <sz val="12"/>
        <color indexed="23"/>
        <rFont val="Arial Narrow"/>
        <family val="2"/>
      </rPr>
      <t>(período anterior a la inscripción en referencia).</t>
    </r>
  </si>
  <si>
    <r>
      <t xml:space="preserve">Exámenes finales </t>
    </r>
    <r>
      <rPr>
        <sz val="12"/>
        <color indexed="23"/>
        <rFont val="Arial Narrow"/>
        <family val="2"/>
      </rPr>
      <t>(período anterior a la inscripción en referencia).</t>
    </r>
  </si>
  <si>
    <r>
      <t>LIMITE:</t>
    </r>
    <r>
      <rPr>
        <b/>
        <sz val="12"/>
        <rFont val="Arial Narrow"/>
        <family val="2"/>
      </rPr>
      <t xml:space="preserve"> </t>
    </r>
    <r>
      <rPr>
        <sz val="12"/>
        <rFont val="Arial Narrow"/>
        <family val="2"/>
      </rPr>
      <t>2 semanas después del inicio de clases. Por la dinámica de estos períodos, el cierre se genera posterior al inicio de clases.</t>
    </r>
  </si>
  <si>
    <r>
      <t xml:space="preserve">LIMITE: </t>
    </r>
    <r>
      <rPr>
        <sz val="12"/>
        <rFont val="Arial Narrow"/>
        <family val="2"/>
      </rPr>
      <t>2 días hábiles posterior al cierre. Se requiere auditar refrendos porque ya fueron aplicados con anterioridad para límites de pago.</t>
    </r>
  </si>
  <si>
    <r>
      <t>RANGO:</t>
    </r>
    <r>
      <rPr>
        <sz val="12"/>
        <rFont val="Arial Narrow"/>
        <family val="2"/>
      </rPr>
      <t xml:space="preserve"> Mismas fechas que los registros administrativos.</t>
    </r>
  </si>
  <si>
    <r>
      <t xml:space="preserve">RANGO: </t>
    </r>
    <r>
      <rPr>
        <sz val="12"/>
        <rFont val="Arial Narrow"/>
        <family val="2"/>
      </rPr>
      <t>Inicia un día después del periodo de pagos y hasta un día antes del inicio de clases.</t>
    </r>
  </si>
  <si>
    <t>Dictamen becas para 1er ingreso en SAFE.</t>
  </si>
  <si>
    <r>
      <t xml:space="preserve">LIMITE: </t>
    </r>
    <r>
      <rPr>
        <sz val="12"/>
        <rFont val="Arial Narrow"/>
        <family val="2"/>
      </rPr>
      <t>Dos semanas antes del inicio de clases (se requiere para armar el registro administrativo para ver aplicada la forma de pago).</t>
    </r>
  </si>
  <si>
    <r>
      <t>Establecida:</t>
    </r>
    <r>
      <rPr>
        <sz val="12"/>
        <rFont val="Arial Narrow"/>
        <family val="2"/>
      </rPr>
      <t xml:space="preserve"> 1 día antes del cierre de inscripciones. </t>
    </r>
    <r>
      <rPr>
        <b/>
        <sz val="12"/>
        <rFont val="Arial Narrow"/>
        <family val="2"/>
      </rPr>
      <t>Cierre a las 19hrs. tiempo del centro</t>
    </r>
  </si>
  <si>
    <r>
      <t xml:space="preserve">Inscripciones tardías </t>
    </r>
    <r>
      <rPr>
        <b/>
        <sz val="12"/>
        <color indexed="18"/>
        <rFont val="Arial Narrow"/>
        <family val="2"/>
      </rPr>
      <t>(horario).</t>
    </r>
  </si>
  <si>
    <r>
      <t>Establecida:</t>
    </r>
    <r>
      <rPr>
        <sz val="12"/>
        <rFont val="Arial Narrow"/>
        <family val="2"/>
      </rPr>
      <t xml:space="preserve"> del primer día de clases hasta 7 días hábiles posterior al inicio de clases hasta las 17 hrs. tiempo del centro.</t>
    </r>
  </si>
  <si>
    <r>
      <t>Establecida:</t>
    </r>
    <r>
      <rPr>
        <sz val="12"/>
        <rFont val="Arial Narrow"/>
        <family val="2"/>
      </rPr>
      <t xml:space="preserve"> en el cierre de inscripciones en la misma hora. Límite: 18hrs. tiempo del centro</t>
    </r>
  </si>
  <si>
    <t>Para períodos 4% se extiende a cierre de SIDI con casos excepcionales.</t>
  </si>
  <si>
    <r>
      <t xml:space="preserve">Establecida: </t>
    </r>
    <r>
      <rPr>
        <sz val="12"/>
        <rFont val="Arial Narrow"/>
        <family val="2"/>
      </rPr>
      <t>el inicio de esta actividad es con el cierre oficial de inscripciones. Requiere el Cierre de Sistemas de Inscripción.</t>
    </r>
  </si>
  <si>
    <t>Tiempo estimado de elaboración de cuentas por cobrar: 3 días.</t>
  </si>
  <si>
    <r>
      <t xml:space="preserve">Establecida: </t>
    </r>
    <r>
      <rPr>
        <sz val="12"/>
        <rFont val="Arial Narrow"/>
        <family val="2"/>
      </rPr>
      <t>Al cierre de Casos de inscripción tardíos a las 19:00 hrs.</t>
    </r>
  </si>
  <si>
    <r>
      <t xml:space="preserve">Establecida: </t>
    </r>
    <r>
      <rPr>
        <sz val="12"/>
        <rFont val="Arial Narrow"/>
        <family val="2"/>
      </rPr>
      <t xml:space="preserve">en </t>
    </r>
    <r>
      <rPr>
        <u/>
        <sz val="12"/>
        <rFont val="Arial Narrow"/>
        <family val="2"/>
      </rPr>
      <t>viernes,</t>
    </r>
    <r>
      <rPr>
        <sz val="12"/>
        <rFont val="Arial Narrow"/>
        <family val="2"/>
      </rPr>
      <t xml:space="preserve"> una vez al mes.</t>
    </r>
  </si>
  <si>
    <t>Se requiere contar con un día hábil al mes donde se puedan programar ventanas de mantenimiento para soporte a sistemas o instalación de nuevas versiones de SIDI+. Estas fechas aplican para todos los períodos académicos activos según este calendario, en inscripción con pago parcial o inscripción.</t>
  </si>
  <si>
    <r>
      <t xml:space="preserve">Establecida para los períodos con Inscripción con Pago Parcial: </t>
    </r>
    <r>
      <rPr>
        <sz val="12"/>
        <rFont val="Arial Narrow"/>
        <family val="2"/>
      </rPr>
      <t xml:space="preserve">Cortes diarios a las 19hrs. tiempo del centro a partir de la apertura del período y hasta el cierre de inscripciones.
</t>
    </r>
    <r>
      <rPr>
        <b/>
        <sz val="12"/>
        <rFont val="Arial Narrow"/>
        <family val="2"/>
      </rPr>
      <t xml:space="preserve">Establecida para Inscripciones: </t>
    </r>
    <r>
      <rPr>
        <sz val="12"/>
        <rFont val="Arial Narrow"/>
        <family val="2"/>
      </rPr>
      <t>Cortes diarios a las 19hrs. tiempo del centro desde el inicio de elaboración de horarios tardíos hasta el cierre de la inscripción.</t>
    </r>
  </si>
  <si>
    <t>Cortes diarios:</t>
  </si>
  <si>
    <t xml:space="preserve">Criterio para establecer fecha en el Calendario </t>
  </si>
  <si>
    <t>Criterios para establecer fechas en el Calendario 4% y 6%</t>
  </si>
  <si>
    <r>
      <t xml:space="preserve">INICIO: </t>
    </r>
    <r>
      <rPr>
        <sz val="12"/>
        <rFont val="Arial Narrow"/>
        <family val="2"/>
      </rPr>
      <t>Dos meses antes del inicio de clases.  (Período 61: 40 días)</t>
    </r>
  </si>
  <si>
    <r>
      <t xml:space="preserve">RANGO: </t>
    </r>
    <r>
      <rPr>
        <b/>
        <sz val="12"/>
        <rFont val="Arial Narrow"/>
        <family val="2"/>
      </rPr>
      <t>Períodos 4%:</t>
    </r>
    <r>
      <rPr>
        <sz val="12"/>
        <rFont val="Arial Narrow"/>
        <family val="2"/>
      </rPr>
      <t xml:space="preserve"> aplican 2 semanas  previas al inicio de clases y hasta un día antes del inicio de clases. </t>
    </r>
    <r>
      <rPr>
        <b/>
        <sz val="12"/>
        <rFont val="Arial Narrow"/>
        <family val="2"/>
      </rPr>
      <t>Períodos 62-63-64</t>
    </r>
    <r>
      <rPr>
        <sz val="12"/>
        <rFont val="Arial Narrow"/>
        <family val="2"/>
      </rPr>
      <t>: aplican 2 semanas  previas al inicio de clases y hasta un día antes del inicio de clases.</t>
    </r>
  </si>
  <si>
    <r>
      <rPr>
        <b/>
        <sz val="12"/>
        <rFont val="Arial Narrow"/>
        <family val="2"/>
      </rPr>
      <t>Importante:</t>
    </r>
    <r>
      <rPr>
        <sz val="12"/>
        <rFont val="Arial Narrow"/>
        <family val="2"/>
      </rPr>
      <t xml:space="preserve"> La elaboración de horario debe realizarse sólo después del cierre de escolar, aún y cuando ya se cuente con registro administrativo y pago.  Esta politica no aplica para períodos 4% y 6% pues se manejan por auditoría académica iniciado el período dados los tiempos entre períodos.</t>
    </r>
  </si>
  <si>
    <r>
      <t xml:space="preserve">Establecida: 4% y </t>
    </r>
    <r>
      <rPr>
        <sz val="12"/>
        <rFont val="Arial Narrow"/>
        <family val="2"/>
      </rPr>
      <t xml:space="preserve"> </t>
    </r>
    <r>
      <rPr>
        <b/>
        <sz val="12"/>
        <rFont val="Arial Narrow"/>
        <family val="2"/>
      </rPr>
      <t>6%</t>
    </r>
    <r>
      <rPr>
        <sz val="12"/>
        <rFont val="Arial Narrow"/>
        <family val="2"/>
      </rPr>
      <t xml:space="preserve"> 7 días hábiles partiendo del primer día de clases a las 19 hrs. tiempo del centro.</t>
    </r>
  </si>
  <si>
    <r>
      <t xml:space="preserve">Establecida: </t>
    </r>
    <r>
      <rPr>
        <sz val="10"/>
        <rFont val="Arial"/>
        <family val="2"/>
      </rPr>
      <t>primer viernes de clases a las 19 hrs. tiempo del centro.</t>
    </r>
  </si>
  <si>
    <t>Calendario de Inscripciones 2015</t>
  </si>
  <si>
    <t>Calendarios 2015</t>
  </si>
  <si>
    <t>201511   
(SEM 
Enero-Mayo)</t>
  </si>
  <si>
    <t>201521  
(TRIM Enero-Marzo)</t>
  </si>
  <si>
    <t>201571   
(TETRA 
Enero-Abril)</t>
  </si>
  <si>
    <t>201522  
(TRIM 
Abril-Junio)</t>
  </si>
  <si>
    <t>201572   
(TETRA 
Mayo-Agosto)</t>
  </si>
  <si>
    <t>201512 
(SEM 
Verano,Jun)</t>
  </si>
  <si>
    <t>201523  
(TRIM 
Verano,Jul)</t>
  </si>
  <si>
    <t>201513   
(SEM 
Agosto-Diciembre) 
Inscripción con pago parcial</t>
  </si>
  <si>
    <t>201513   
(SEM 
Agosto-Diciembre) Inscripción</t>
  </si>
  <si>
    <t>201524  
(TRIM 
Septiembre-Noviembre) 
Inscripción con pago parcial</t>
  </si>
  <si>
    <t>201524  
(TRIM 
Septiembre-Noviembre) 
Inscripción</t>
  </si>
  <si>
    <t>201573   
(TETRA 
Septiembre-Diciembre)</t>
  </si>
  <si>
    <t xml:space="preserve">2015: 27 marzo, 30 abril, 26 junio, 31 Julio
</t>
  </si>
  <si>
    <t>Calendarios 2015 (área clínica)</t>
  </si>
  <si>
    <t>Calendario de Inscripciones 2015 Períodos Especiales</t>
  </si>
  <si>
    <t>201541
(SEM Desf Mar-Ago)</t>
  </si>
  <si>
    <t>201542
(SEM Desf  Sep-Feb)</t>
  </si>
  <si>
    <t>201561 
(Clínica 
Ene-Mar)</t>
  </si>
  <si>
    <t>201562
(Clínica 
Abr-Jun)</t>
  </si>
  <si>
    <t>201563
(Clínica 
Jul-Sep)</t>
  </si>
  <si>
    <t>201564
(Clínica 
Oct-Dic)</t>
  </si>
  <si>
    <r>
      <t xml:space="preserve">FECHA </t>
    </r>
    <r>
      <rPr>
        <b/>
        <sz val="10"/>
        <color indexed="52"/>
        <rFont val="Arial"/>
        <family val="2"/>
      </rPr>
      <t>(Tentativa)</t>
    </r>
    <r>
      <rPr>
        <b/>
        <sz val="10"/>
        <color indexed="10"/>
        <rFont val="Arial"/>
        <family val="2"/>
      </rPr>
      <t/>
    </r>
  </si>
  <si>
    <t>Elaboración de Horario y Registro Administrativo.</t>
  </si>
  <si>
    <r>
      <t xml:space="preserve">Importante: </t>
    </r>
    <r>
      <rPr>
        <sz val="10"/>
        <rFont val="Arial"/>
        <family val="2"/>
      </rPr>
      <t>La elaboración del registro administrativo debe realizarse enseguida de realizar su horario. Ambas actividades deben estar ligadas.</t>
    </r>
  </si>
  <si>
    <r>
      <t xml:space="preserve">Inscripciones tardías </t>
    </r>
    <r>
      <rPr>
        <b/>
        <sz val="10"/>
        <color indexed="18"/>
        <rFont val="Arial"/>
        <family val="2"/>
      </rPr>
      <t>(horario y registro administrativo).</t>
    </r>
  </si>
  <si>
    <t>2014: 31 de octubre, 28 de noviembre,
2015: 17 al 25 enero</t>
  </si>
  <si>
    <t>2015: 17 al 25 enero, 27 febrero, 27 marzo, 30 abril</t>
  </si>
  <si>
    <t>05/02/2015  05/03/2015 06/04/2015  05/05/2015</t>
  </si>
  <si>
    <t>05/02/2015  05/03/2015 06/04/2015</t>
  </si>
  <si>
    <t>07/09/2015  05/10/2015 05/11/2015  07/12/2015</t>
  </si>
  <si>
    <t>05/10/2015 05/11/2015  07/12/2015</t>
  </si>
  <si>
    <t>LIMITE: Un día antes a la fecha límite de pago.</t>
  </si>
  <si>
    <r>
      <t xml:space="preserve">RANGO: </t>
    </r>
    <r>
      <rPr>
        <sz val="10"/>
        <rFont val="Arial"/>
        <family val="2"/>
      </rPr>
      <t>Desde la apertura del período de inscripción hasta el viernes de la primer semana de clases.</t>
    </r>
  </si>
  <si>
    <r>
      <rPr>
        <sz val="10"/>
        <rFont val="Arial"/>
        <family val="2"/>
      </rPr>
      <t>Para PREPANET, el pago se puede realizar hasta el último día de clases del alumno</t>
    </r>
    <r>
      <rPr>
        <sz val="10"/>
        <color indexed="10"/>
        <rFont val="Arial"/>
        <family val="2"/>
      </rPr>
      <t>.</t>
    </r>
  </si>
  <si>
    <t>Liberación de Cuotas de Colegiatura</t>
  </si>
  <si>
    <t>Actualmente la liberación de cuotas es anual.</t>
  </si>
  <si>
    <r>
      <t xml:space="preserve">LIMITE: </t>
    </r>
    <r>
      <rPr>
        <sz val="10"/>
        <rFont val="Arial"/>
        <family val="2"/>
      </rPr>
      <t>jueves de la primer semana de clases.</t>
    </r>
  </si>
  <si>
    <r>
      <t xml:space="preserve">RANGO: </t>
    </r>
    <r>
      <rPr>
        <sz val="10"/>
        <rFont val="Arial"/>
        <family val="2"/>
      </rPr>
      <t>De la apertura del período de Inscripción hasta un día antes de iniciar la elaboración de horarios</t>
    </r>
  </si>
  <si>
    <r>
      <t xml:space="preserve">LÍMITE </t>
    </r>
    <r>
      <rPr>
        <b/>
        <sz val="10"/>
        <rFont val="Arial"/>
        <family val="2"/>
      </rPr>
      <t>(Acuerdo ROSTER):</t>
    </r>
    <r>
      <rPr>
        <b/>
        <sz val="10"/>
        <color indexed="10"/>
        <rFont val="Arial"/>
        <family val="2"/>
      </rPr>
      <t xml:space="preserve"> </t>
    </r>
    <r>
      <rPr>
        <sz val="10"/>
        <rFont val="Arial"/>
        <family val="2"/>
      </rPr>
      <t xml:space="preserve">Semestrales 8 semanas antes del primer día de clases, Trimestrales y verano 4 semanas. Prepanet: al inicio de la elaboración de registros administrativos. </t>
    </r>
  </si>
  <si>
    <t>Elaboración de Horarios y Registro Administrativo.</t>
  </si>
  <si>
    <t>05/02/2015  05/03/2015</t>
  </si>
  <si>
    <t>05/05/2015  05/06/2015</t>
  </si>
  <si>
    <t>05/08/2015  07/09/2015</t>
  </si>
  <si>
    <t xml:space="preserve"> 05/11/2015  07/12/2015</t>
  </si>
  <si>
    <t>06/04/2015  05/05/2015  05/06/2015 06/07/2015</t>
  </si>
  <si>
    <t>05/10/2015 05/11/2015  07/12/2015 05/01/2016</t>
  </si>
  <si>
    <t>05/05/2015  05/06/2015 06/07/2015</t>
  </si>
  <si>
    <t>lunes</t>
  </si>
  <si>
    <t>viernes</t>
  </si>
  <si>
    <t>martes</t>
  </si>
  <si>
    <t>jueves</t>
  </si>
  <si>
    <t>miércoles</t>
  </si>
  <si>
    <r>
      <t xml:space="preserve">Establecida para los períodos con Inscripción con pago parcial: </t>
    </r>
    <r>
      <rPr>
        <sz val="10"/>
        <rFont val="Arial"/>
        <family val="2"/>
      </rPr>
      <t xml:space="preserve">Cortes semanales a las 19hrs. tiempo del centro a partir de la apertura del período.
</t>
    </r>
    <r>
      <rPr>
        <b/>
        <sz val="10"/>
        <rFont val="Arial"/>
        <family val="2"/>
      </rPr>
      <t xml:space="preserve">Establecida para Inscripciones: </t>
    </r>
    <r>
      <rPr>
        <sz val="10"/>
        <rFont val="Arial"/>
        <family val="2"/>
      </rPr>
      <t>Cortes diarios a las 19hrs. tiempo del centro desde el inicio de elaboración de horarios hasta el cierre de la inscripción.</t>
    </r>
  </si>
  <si>
    <t>2015: 17 al 25 enero, 27 febrero, 27 marzo, 30 abril, 29 mayo, 26 junio</t>
  </si>
  <si>
    <t>2015: 17 al 25 enero, 27 febrero, 27 marzo, 30 abril, 29 mayo, 26 junio, 31 Julio</t>
  </si>
  <si>
    <t>2014:31 de octubre, 28 de noviembre,
2015: 17 al 25 enero, 27 febrero, 27 marzo, 30 abril, 29 mayo, 26 junio</t>
  </si>
  <si>
    <t>2014: 31 de octubre, 28 de noviembre,
2015: 17 al 25 enero, 27 febrero, 27 marzo, 30 abril, 29 mayo, 26 junio, 31 Julio, 28 agosto</t>
  </si>
  <si>
    <t xml:space="preserve">2015: 27 marzo, 30 abril, 29 mayo, 26 junio, 31 Julio, 28 agosto
</t>
  </si>
  <si>
    <t>2015: 27 marzo, 30 abril, 29 mayo, 26 junio, 31 Julio, 28 agosto</t>
  </si>
  <si>
    <t>2014: 31 de octubre, 28 de noviembre,
2015: 17 al 25 enero, 27 febrero, 27 marzo, 30 abril,  29 mayo, 26 junio, 31 Julio, 28 agosto</t>
  </si>
  <si>
    <t>Dirección de Servicios Académicos del Tecnológico de Monterrey</t>
  </si>
  <si>
    <r>
      <t xml:space="preserve">RANGO: </t>
    </r>
    <r>
      <rPr>
        <sz val="10"/>
        <rFont val="Arial"/>
        <family val="2"/>
      </rPr>
      <t>La primera fecha de vencimiento se ubica  en la seman previa al cierre de inscirpciones. El resto de las parcialidades será los días 5 de cada mes y en caso de no ser día hábil, se corre al siguiente día hábil.</t>
    </r>
  </si>
  <si>
    <t>En verano es un día antes del cierre de inscripción.</t>
  </si>
  <si>
    <r>
      <t>LIMITE:</t>
    </r>
    <r>
      <rPr>
        <sz val="12"/>
        <rFont val="Arial Narrow"/>
        <family val="2"/>
      </rPr>
      <t xml:space="preserve"> Durante la primer semana de clases y al límite de las inscripciones tardías</t>
    </r>
  </si>
  <si>
    <r>
      <t xml:space="preserve">FECHA </t>
    </r>
    <r>
      <rPr>
        <b/>
        <sz val="12"/>
        <color indexed="52"/>
        <rFont val="Arial Narrow"/>
        <family val="2"/>
      </rPr>
      <t>(Tentativa)</t>
    </r>
    <r>
      <rPr>
        <b/>
        <sz val="12"/>
        <color indexed="10"/>
        <rFont val="Arial Narrow"/>
        <family val="2"/>
      </rPr>
      <t/>
    </r>
  </si>
  <si>
    <t xml:space="preserve">Actualmente la liberación de cuotas es anual. </t>
  </si>
  <si>
    <t>DTI</t>
  </si>
  <si>
    <t>Vicerrectoría Asociada de Internacionalización</t>
  </si>
  <si>
    <t>Consejo del Tecnológico de Monterrey</t>
  </si>
  <si>
    <t>DSA del Tecnológico de Monterrey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</si>
</sst>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47" x14ac:knownFonts="1">
    <font>
      <sz val="11"/>
      <color theme="1"/>
      <name val="Calibri"/>
      <family val="2"/>
      <scheme val="minor"/>
    </font>
    <font>
      <sz val="12"/>
      <name val="Arial"/>
      <family val="2"/>
    </font>
    <font>
      <sz val="12"/>
      <name val="Arial Narrow"/>
      <family val="2"/>
    </font>
    <font>
      <b/>
      <sz val="10"/>
      <name val="Arial Narrow"/>
      <family val="2"/>
    </font>
    <font>
      <b/>
      <sz val="20"/>
      <name val="Arial Narrow"/>
      <family val="2"/>
    </font>
    <font>
      <b/>
      <sz val="14"/>
      <name val="Arial Narrow"/>
      <family val="2"/>
    </font>
    <font>
      <b/>
      <sz val="24"/>
      <color indexed="18"/>
      <name val="Arial Narrow"/>
      <family val="2"/>
    </font>
    <font>
      <b/>
      <sz val="18"/>
      <name val="Arial Narrow"/>
      <family val="2"/>
    </font>
    <font>
      <b/>
      <sz val="16"/>
      <color indexed="18"/>
      <name val="Arial Narrow"/>
      <family val="2"/>
    </font>
    <font>
      <sz val="14"/>
      <name val="Arial Narrow"/>
      <family val="2"/>
    </font>
    <font>
      <sz val="10"/>
      <color indexed="8"/>
      <name val="Arial"/>
      <family val="2"/>
    </font>
    <font>
      <sz val="14"/>
      <color indexed="8"/>
      <name val="Arial Narrow"/>
      <family val="2"/>
    </font>
    <font>
      <b/>
      <sz val="12"/>
      <color indexed="10"/>
      <name val="Arial Narrow"/>
      <family val="2"/>
    </font>
    <font>
      <sz val="11"/>
      <color indexed="8"/>
      <name val="Arial Narrow"/>
      <family val="2"/>
    </font>
    <font>
      <b/>
      <sz val="12"/>
      <name val="Arial Narrow"/>
      <family val="2"/>
    </font>
    <font>
      <b/>
      <sz val="12"/>
      <color indexed="52"/>
      <name val="Arial Narrow"/>
      <family val="2"/>
    </font>
    <font>
      <sz val="12"/>
      <color indexed="10"/>
      <name val="Arial Narrow"/>
      <family val="2"/>
    </font>
    <font>
      <b/>
      <sz val="12"/>
      <name val="Arial"/>
      <family val="2"/>
    </font>
    <font>
      <b/>
      <sz val="12"/>
      <color indexed="23"/>
      <name val="Arial Narrow"/>
      <family val="2"/>
    </font>
    <font>
      <b/>
      <sz val="12"/>
      <color indexed="18"/>
      <name val="Arial Narrow"/>
      <family val="2"/>
    </font>
    <font>
      <b/>
      <sz val="10"/>
      <name val="Calibri"/>
      <family val="2"/>
    </font>
    <font>
      <sz val="10"/>
      <name val="Calibri"/>
      <family val="2"/>
    </font>
    <font>
      <sz val="8"/>
      <color indexed="81"/>
      <name val="Tahoma"/>
      <family val="2"/>
    </font>
    <font>
      <sz val="9"/>
      <color indexed="81"/>
      <name val="Tahoma"/>
      <family val="2"/>
    </font>
    <font>
      <b/>
      <sz val="18"/>
      <color theme="0"/>
      <name val="Arial"/>
      <family val="2"/>
    </font>
    <font>
      <sz val="10"/>
      <name val="Arial"/>
      <family val="2"/>
    </font>
    <font>
      <b/>
      <sz val="14"/>
      <name val="Arial"/>
      <family val="2"/>
    </font>
    <font>
      <b/>
      <sz val="10"/>
      <name val="Arial"/>
      <family val="2"/>
    </font>
    <font>
      <b/>
      <sz val="10"/>
      <color indexed="10"/>
      <name val="Arial"/>
      <family val="2"/>
    </font>
    <font>
      <b/>
      <sz val="10"/>
      <color indexed="52"/>
      <name val="Arial"/>
      <family val="2"/>
    </font>
    <font>
      <b/>
      <sz val="12"/>
      <color indexed="10"/>
      <name val="Arial"/>
      <family val="2"/>
    </font>
    <font>
      <b/>
      <sz val="10"/>
      <color indexed="23"/>
      <name val="Arial"/>
      <family val="2"/>
    </font>
    <font>
      <sz val="10"/>
      <color indexed="10"/>
      <name val="Arial"/>
      <family val="2"/>
    </font>
    <font>
      <b/>
      <sz val="12"/>
      <color indexed="12"/>
      <name val="Arial"/>
      <family val="2"/>
    </font>
    <font>
      <sz val="10"/>
      <color indexed="23"/>
      <name val="Arial"/>
      <family val="2"/>
    </font>
    <font>
      <sz val="10"/>
      <color rgb="FFFF0000"/>
      <name val="Arial"/>
      <family val="2"/>
    </font>
    <font>
      <b/>
      <sz val="10"/>
      <color indexed="18"/>
      <name val="Arial"/>
      <family val="2"/>
    </font>
    <font>
      <b/>
      <sz val="10"/>
      <color rgb="FFFF0000"/>
      <name val="Arial"/>
      <family val="2"/>
    </font>
    <font>
      <b/>
      <sz val="14"/>
      <color indexed="12"/>
      <name val="Arial Narrow"/>
      <family val="2"/>
    </font>
    <font>
      <b/>
      <sz val="14"/>
      <color rgb="FFFF0000"/>
      <name val="Arial Narrow"/>
      <family val="2"/>
    </font>
    <font>
      <sz val="12"/>
      <color indexed="23"/>
      <name val="Arial Narrow"/>
      <family val="2"/>
    </font>
    <font>
      <b/>
      <sz val="12"/>
      <color rgb="FFFF0000"/>
      <name val="Arial Narrow"/>
      <family val="2"/>
    </font>
    <font>
      <u/>
      <sz val="12"/>
      <name val="Arial Narrow"/>
      <family val="2"/>
    </font>
    <font>
      <b/>
      <sz val="14"/>
      <color indexed="10"/>
      <name val="Arial Narrow"/>
      <family val="2"/>
    </font>
    <font>
      <b/>
      <sz val="9"/>
      <color indexed="81"/>
      <name val="Tahoma"/>
      <family val="2"/>
    </font>
    <font>
      <sz val="9"/>
      <color indexed="81"/>
      <name val="Tahoma"/>
      <charset val="1"/>
    </font>
    <font>
      <b/>
      <sz val="9"/>
      <color indexed="81"/>
      <name val="Tahoma"/>
      <charset val="1"/>
    </font>
  </fonts>
  <fills count="18">
    <fill>
      <patternFill patternType="none"/>
    </fill>
    <fill>
      <patternFill patternType="gray125"/>
    </fill>
    <fill>
      <patternFill patternType="solid">
        <fgColor indexed="18"/>
        <bgColor indexed="64"/>
      </patternFill>
    </fill>
    <fill>
      <patternFill patternType="solid">
        <fgColor indexed="22"/>
        <bgColor indexed="0"/>
      </patternFill>
    </fill>
    <fill>
      <patternFill patternType="solid">
        <fgColor indexed="49"/>
        <bgColor indexed="64"/>
      </patternFill>
    </fill>
    <fill>
      <patternFill patternType="solid">
        <fgColor indexed="22"/>
        <bgColor indexed="64"/>
      </patternFill>
    </fill>
    <fill>
      <patternFill patternType="solid">
        <fgColor indexed="31"/>
        <bgColor indexed="64"/>
      </patternFill>
    </fill>
    <fill>
      <patternFill patternType="solid">
        <fgColor rgb="FF000066"/>
        <bgColor indexed="64"/>
      </patternFill>
    </fill>
    <fill>
      <patternFill patternType="solid">
        <fgColor theme="0"/>
        <bgColor indexed="64"/>
      </patternFill>
    </fill>
    <fill>
      <patternFill patternType="solid">
        <fgColor rgb="FF0066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CCCCFF"/>
        <bgColor indexed="64"/>
      </patternFill>
    </fill>
    <fill>
      <patternFill patternType="solid">
        <fgColor theme="8"/>
        <bgColor indexed="64"/>
      </patternFill>
    </fill>
    <fill>
      <patternFill patternType="solid">
        <fgColor theme="0" tint="-0.249977111117893"/>
        <bgColor indexed="64"/>
      </patternFill>
    </fill>
    <fill>
      <patternFill patternType="solid">
        <fgColor rgb="FFFFFF00"/>
        <bgColor indexed="64"/>
      </patternFill>
    </fill>
    <fill>
      <patternFill patternType="solid">
        <fgColor indexed="55"/>
        <bgColor indexed="64"/>
      </patternFill>
    </fill>
    <fill>
      <patternFill patternType="solid">
        <fgColor theme="0" tint="-0.499984740745262"/>
        <bgColor indexed="64"/>
      </patternFill>
    </fill>
  </fills>
  <borders count="3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0" fillId="0" borderId="0"/>
  </cellStyleXfs>
  <cellXfs count="226">
    <xf numFmtId="0" fontId="0" fillId="0" borderId="0" xfId="0"/>
    <xf numFmtId="164" fontId="1" fillId="7" borderId="0" xfId="0" applyNumberFormat="1" applyFont="1" applyFill="1"/>
    <xf numFmtId="164" fontId="1" fillId="7" borderId="0" xfId="0" applyNumberFormat="1" applyFont="1" applyFill="1" applyAlignment="1">
      <alignment horizontal="center"/>
    </xf>
    <xf numFmtId="164" fontId="24" fillId="7" borderId="0" xfId="0" applyNumberFormat="1" applyFont="1" applyFill="1" applyAlignment="1">
      <alignment horizontal="left" vertical="top"/>
    </xf>
    <xf numFmtId="49" fontId="1" fillId="7" borderId="0" xfId="0" applyNumberFormat="1" applyFont="1" applyFill="1"/>
    <xf numFmtId="164" fontId="0" fillId="8" borderId="0" xfId="0" applyNumberFormat="1" applyFill="1"/>
    <xf numFmtId="164" fontId="24" fillId="7" borderId="0" xfId="0" applyNumberFormat="1" applyFont="1" applyFill="1" applyAlignment="1">
      <alignment vertical="top"/>
    </xf>
    <xf numFmtId="164" fontId="2" fillId="8" borderId="0" xfId="0" applyNumberFormat="1" applyFont="1" applyFill="1"/>
    <xf numFmtId="164" fontId="2" fillId="8" borderId="0" xfId="0" applyNumberFormat="1" applyFont="1" applyFill="1" applyAlignment="1">
      <alignment horizontal="center"/>
    </xf>
    <xf numFmtId="164" fontId="3" fillId="8" borderId="0" xfId="0" applyNumberFormat="1" applyFont="1" applyFill="1" applyAlignment="1">
      <alignment horizontal="center"/>
    </xf>
    <xf numFmtId="49" fontId="2" fillId="8" borderId="0" xfId="0" applyNumberFormat="1" applyFont="1" applyFill="1"/>
    <xf numFmtId="164" fontId="5" fillId="2" borderId="1" xfId="0" applyNumberFormat="1" applyFont="1" applyFill="1" applyBorder="1" applyAlignment="1">
      <alignment horizontal="center" vertical="center" wrapText="1"/>
    </xf>
    <xf numFmtId="164" fontId="3" fillId="8" borderId="2" xfId="0" applyNumberFormat="1" applyFont="1" applyFill="1" applyBorder="1" applyAlignment="1">
      <alignment horizontal="center"/>
    </xf>
    <xf numFmtId="164" fontId="7" fillId="8" borderId="1" xfId="0" applyNumberFormat="1" applyFont="1" applyFill="1" applyBorder="1" applyAlignment="1">
      <alignment horizontal="center" vertical="center" wrapText="1"/>
    </xf>
    <xf numFmtId="164" fontId="7" fillId="8" borderId="3" xfId="0" applyNumberFormat="1" applyFont="1" applyFill="1" applyBorder="1" applyAlignment="1">
      <alignment horizontal="center" vertical="center" wrapText="1"/>
    </xf>
    <xf numFmtId="164" fontId="9" fillId="8" borderId="0" xfId="0" applyNumberFormat="1" applyFont="1" applyFill="1" applyAlignment="1">
      <alignment vertical="top" wrapText="1"/>
    </xf>
    <xf numFmtId="164" fontId="19" fillId="8" borderId="4" xfId="0" applyNumberFormat="1" applyFont="1" applyFill="1" applyBorder="1" applyAlignment="1">
      <alignment horizontal="center" vertical="center" textRotation="90" wrapText="1"/>
    </xf>
    <xf numFmtId="164" fontId="13" fillId="0" borderId="5" xfId="1" applyFont="1" applyFill="1" applyBorder="1" applyAlignment="1">
      <alignment horizontal="center" wrapText="1"/>
    </xf>
    <xf numFmtId="164" fontId="20" fillId="4" borderId="6" xfId="0" applyNumberFormat="1" applyFont="1" applyFill="1" applyBorder="1" applyAlignment="1">
      <alignment horizontal="center"/>
    </xf>
    <xf numFmtId="164" fontId="21" fillId="8" borderId="0" xfId="0" applyNumberFormat="1" applyFont="1" applyFill="1" applyAlignment="1">
      <alignment horizontal="center" vertical="center" wrapText="1"/>
    </xf>
    <xf numFmtId="164" fontId="21" fillId="8" borderId="0" xfId="0" applyNumberFormat="1" applyFont="1" applyFill="1" applyAlignment="1">
      <alignment vertical="top" wrapText="1"/>
    </xf>
    <xf numFmtId="164" fontId="15" fillId="0" borderId="7" xfId="0" applyNumberFormat="1" applyFont="1" applyBorder="1" applyAlignment="1">
      <alignment horizontal="center" vertical="center" wrapText="1"/>
    </xf>
    <xf numFmtId="164" fontId="16" fillId="0" borderId="8" xfId="0" applyNumberFormat="1" applyFont="1" applyBorder="1" applyAlignment="1">
      <alignment horizontal="center" vertical="center" wrapText="1"/>
    </xf>
    <xf numFmtId="164" fontId="2" fillId="5" borderId="8" xfId="0" applyNumberFormat="1" applyFont="1" applyFill="1" applyBorder="1" applyAlignment="1">
      <alignment horizontal="center" vertical="center" wrapText="1"/>
    </xf>
    <xf numFmtId="164" fontId="18" fillId="0" borderId="8" xfId="0" applyNumberFormat="1" applyFont="1" applyBorder="1" applyAlignment="1">
      <alignment horizontal="center" vertical="center" wrapText="1"/>
    </xf>
    <xf numFmtId="164" fontId="14" fillId="0" borderId="8"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164" fontId="2" fillId="9" borderId="10" xfId="0" applyNumberFormat="1" applyFont="1" applyFill="1" applyBorder="1" applyAlignment="1">
      <alignment horizontal="center" vertical="center" wrapText="1"/>
    </xf>
    <xf numFmtId="164" fontId="2" fillId="11" borderId="4" xfId="0" applyNumberFormat="1" applyFont="1" applyFill="1" applyBorder="1" applyAlignment="1">
      <alignment vertical="top" wrapText="1"/>
    </xf>
    <xf numFmtId="164" fontId="11" fillId="3" borderId="26" xfId="1" applyFont="1" applyFill="1" applyBorder="1" applyAlignment="1">
      <alignment horizontal="center"/>
    </xf>
    <xf numFmtId="164" fontId="13" fillId="0" borderId="27" xfId="1" applyFont="1" applyFill="1" applyBorder="1" applyAlignment="1">
      <alignment horizontal="center" wrapText="1"/>
    </xf>
    <xf numFmtId="0" fontId="25" fillId="0" borderId="4" xfId="0" applyNumberFormat="1" applyFont="1" applyBorder="1" applyAlignment="1">
      <alignment vertical="top" wrapText="1"/>
    </xf>
    <xf numFmtId="0" fontId="27" fillId="0" borderId="4" xfId="0" applyNumberFormat="1" applyFont="1" applyFill="1" applyBorder="1" applyAlignment="1">
      <alignment horizontal="center" vertical="center" wrapText="1"/>
    </xf>
    <xf numFmtId="0" fontId="28" fillId="0" borderId="4" xfId="0" applyNumberFormat="1" applyFont="1" applyBorder="1" applyAlignment="1">
      <alignment vertical="top" wrapText="1"/>
    </xf>
    <xf numFmtId="0" fontId="28" fillId="0" borderId="4" xfId="0" applyNumberFormat="1" applyFont="1" applyFill="1" applyBorder="1" applyAlignment="1">
      <alignment vertical="top" wrapText="1"/>
    </xf>
    <xf numFmtId="0" fontId="25" fillId="0" borderId="4" xfId="0" applyNumberFormat="1" applyFont="1" applyFill="1" applyBorder="1" applyAlignment="1">
      <alignment vertical="top" wrapText="1"/>
    </xf>
    <xf numFmtId="0" fontId="27" fillId="0" borderId="4" xfId="0" applyNumberFormat="1" applyFont="1" applyFill="1" applyBorder="1" applyAlignment="1">
      <alignment vertical="top" wrapText="1"/>
    </xf>
    <xf numFmtId="0" fontId="31" fillId="0" borderId="4" xfId="0" applyNumberFormat="1" applyFont="1" applyBorder="1" applyAlignment="1">
      <alignment vertical="top" wrapText="1"/>
    </xf>
    <xf numFmtId="0" fontId="32" fillId="0" borderId="4" xfId="0" applyNumberFormat="1" applyFont="1" applyBorder="1" applyAlignment="1">
      <alignment horizontal="left" vertical="top" wrapText="1"/>
    </xf>
    <xf numFmtId="0" fontId="28" fillId="8" borderId="4" xfId="0" applyNumberFormat="1" applyFont="1" applyFill="1" applyBorder="1" applyAlignment="1">
      <alignment vertical="top" wrapText="1"/>
    </xf>
    <xf numFmtId="0" fontId="32" fillId="0" borderId="4" xfId="0" applyNumberFormat="1" applyFont="1" applyBorder="1" applyAlignment="1">
      <alignment vertical="top" wrapText="1"/>
    </xf>
    <xf numFmtId="0" fontId="27" fillId="0" borderId="4" xfId="0" applyNumberFormat="1" applyFont="1" applyBorder="1" applyAlignment="1">
      <alignment vertical="top" wrapText="1"/>
    </xf>
    <xf numFmtId="0" fontId="25" fillId="8" borderId="4" xfId="0" applyNumberFormat="1" applyFont="1" applyFill="1" applyBorder="1" applyAlignment="1">
      <alignment vertical="top" wrapText="1"/>
    </xf>
    <xf numFmtId="0" fontId="27" fillId="0" borderId="4" xfId="0" applyNumberFormat="1" applyFont="1" applyFill="1" applyBorder="1" applyAlignment="1">
      <alignment vertical="center" wrapText="1"/>
    </xf>
    <xf numFmtId="0" fontId="25" fillId="8" borderId="4" xfId="0" applyNumberFormat="1" applyFont="1" applyFill="1" applyBorder="1" applyAlignment="1">
      <alignment horizontal="left" vertical="center" wrapText="1"/>
    </xf>
    <xf numFmtId="0" fontId="33" fillId="6" borderId="4" xfId="0" applyNumberFormat="1" applyFont="1" applyFill="1" applyBorder="1" applyAlignment="1">
      <alignment horizontal="center" vertical="center" wrapText="1"/>
    </xf>
    <xf numFmtId="0" fontId="33" fillId="12" borderId="4" xfId="0" applyNumberFormat="1" applyFont="1" applyFill="1" applyBorder="1" applyAlignment="1">
      <alignment horizontal="center" vertical="center" wrapText="1"/>
    </xf>
    <xf numFmtId="164" fontId="17" fillId="2" borderId="1" xfId="0" applyNumberFormat="1" applyFont="1" applyFill="1" applyBorder="1" applyAlignment="1">
      <alignment horizontal="center" vertical="center" wrapText="1"/>
    </xf>
    <xf numFmtId="164" fontId="25" fillId="2" borderId="1" xfId="0" applyNumberFormat="1" applyFont="1" applyFill="1" applyBorder="1" applyAlignment="1">
      <alignment horizontal="center" vertical="center" wrapText="1"/>
    </xf>
    <xf numFmtId="0" fontId="29" fillId="0" borderId="4" xfId="0" applyNumberFormat="1" applyFont="1" applyFill="1" applyBorder="1" applyAlignment="1">
      <alignment vertical="top" wrapText="1"/>
    </xf>
    <xf numFmtId="164" fontId="29" fillId="2" borderId="1" xfId="0" applyNumberFormat="1" applyFont="1" applyFill="1" applyBorder="1" applyAlignment="1">
      <alignment horizontal="center" vertical="center" wrapText="1"/>
    </xf>
    <xf numFmtId="15" fontId="25" fillId="10" borderId="4" xfId="0" applyNumberFormat="1" applyFont="1" applyFill="1" applyBorder="1" applyAlignment="1">
      <alignment horizontal="center" vertical="center" wrapText="1"/>
    </xf>
    <xf numFmtId="16" fontId="25" fillId="2" borderId="4" xfId="0" quotePrefix="1" applyNumberFormat="1" applyFont="1" applyFill="1" applyBorder="1" applyAlignment="1">
      <alignment horizontal="center" vertical="center" wrapText="1"/>
    </xf>
    <xf numFmtId="15" fontId="25" fillId="0" borderId="2" xfId="0" applyNumberFormat="1" applyFont="1" applyFill="1" applyBorder="1" applyAlignment="1">
      <alignment horizontal="center" vertical="center" wrapText="1"/>
    </xf>
    <xf numFmtId="15" fontId="25" fillId="0" borderId="4" xfId="0" applyNumberFormat="1" applyFont="1" applyFill="1" applyBorder="1" applyAlignment="1">
      <alignment horizontal="center" vertical="center" wrapText="1"/>
    </xf>
    <xf numFmtId="16" fontId="25" fillId="2" borderId="4" xfId="0" applyNumberFormat="1" applyFont="1" applyFill="1" applyBorder="1" applyAlignment="1">
      <alignment horizontal="center" vertical="center" wrapText="1"/>
    </xf>
    <xf numFmtId="164" fontId="31" fillId="2" borderId="1" xfId="0" applyNumberFormat="1" applyFont="1" applyFill="1" applyBorder="1" applyAlignment="1">
      <alignment horizontal="center" vertical="center" wrapText="1"/>
    </xf>
    <xf numFmtId="15" fontId="31" fillId="0" borderId="4" xfId="0" applyNumberFormat="1" applyFont="1" applyFill="1" applyBorder="1" applyAlignment="1">
      <alignment horizontal="center" vertical="center" wrapText="1"/>
    </xf>
    <xf numFmtId="16" fontId="27" fillId="2" borderId="1" xfId="0" applyNumberFormat="1" applyFont="1" applyFill="1" applyBorder="1" applyAlignment="1">
      <alignment horizontal="center" vertical="center" wrapText="1"/>
    </xf>
    <xf numFmtId="0" fontId="35" fillId="0" borderId="4" xfId="0" applyNumberFormat="1" applyFont="1" applyFill="1" applyBorder="1" applyAlignment="1">
      <alignment vertical="top" wrapText="1"/>
    </xf>
    <xf numFmtId="16" fontId="25" fillId="2" borderId="1" xfId="0" applyNumberFormat="1" applyFont="1" applyFill="1" applyBorder="1" applyAlignment="1">
      <alignment horizontal="center" vertical="center" wrapText="1"/>
    </xf>
    <xf numFmtId="16" fontId="31" fillId="2" borderId="1" xfId="0" applyNumberFormat="1" applyFont="1" applyFill="1" applyBorder="1" applyAlignment="1">
      <alignment horizontal="center" vertical="center" wrapText="1"/>
    </xf>
    <xf numFmtId="0" fontId="37" fillId="0" borderId="4" xfId="0" applyNumberFormat="1" applyFont="1" applyBorder="1" applyAlignment="1">
      <alignment vertical="top" wrapText="1"/>
    </xf>
    <xf numFmtId="164" fontId="25" fillId="2" borderId="4" xfId="0" applyNumberFormat="1" applyFont="1" applyFill="1" applyBorder="1"/>
    <xf numFmtId="0" fontId="26" fillId="0" borderId="4" xfId="0" applyNumberFormat="1" applyFont="1" applyBorder="1" applyAlignment="1">
      <alignment vertical="top" wrapText="1"/>
    </xf>
    <xf numFmtId="15" fontId="25" fillId="13" borderId="4" xfId="0" applyNumberFormat="1" applyFont="1" applyFill="1" applyBorder="1" applyAlignment="1">
      <alignment horizontal="center" vertical="center" wrapText="1"/>
    </xf>
    <xf numFmtId="164" fontId="2" fillId="13" borderId="8" xfId="0" applyNumberFormat="1" applyFont="1" applyFill="1" applyBorder="1" applyAlignment="1">
      <alignment horizontal="center" vertical="center" wrapText="1"/>
    </xf>
    <xf numFmtId="164" fontId="13" fillId="15" borderId="5" xfId="1" applyFont="1" applyFill="1" applyBorder="1" applyAlignment="1">
      <alignment horizontal="center" wrapText="1"/>
    </xf>
    <xf numFmtId="164" fontId="0" fillId="15" borderId="0" xfId="0" applyNumberFormat="1" applyFill="1"/>
    <xf numFmtId="0" fontId="24" fillId="7" borderId="0" xfId="0" applyNumberFormat="1" applyFont="1" applyFill="1" applyAlignment="1">
      <alignment horizontal="left" vertical="top"/>
    </xf>
    <xf numFmtId="0" fontId="1" fillId="7" borderId="0" xfId="0" applyNumberFormat="1" applyFont="1" applyFill="1"/>
    <xf numFmtId="0" fontId="3" fillId="8" borderId="0" xfId="0" applyNumberFormat="1" applyFont="1" applyFill="1" applyAlignment="1">
      <alignment horizontal="center"/>
    </xf>
    <xf numFmtId="0" fontId="2" fillId="8" borderId="0" xfId="0" applyNumberFormat="1" applyFont="1" applyFill="1"/>
    <xf numFmtId="0" fontId="3" fillId="8" borderId="2" xfId="0" applyNumberFormat="1" applyFont="1" applyFill="1" applyBorder="1" applyAlignment="1">
      <alignment horizontal="center"/>
    </xf>
    <xf numFmtId="0" fontId="7" fillId="8" borderId="1" xfId="0" applyNumberFormat="1" applyFont="1" applyFill="1" applyBorder="1" applyAlignment="1">
      <alignment horizontal="center" vertical="center" wrapText="1"/>
    </xf>
    <xf numFmtId="0" fontId="7" fillId="8" borderId="3" xfId="0" applyNumberFormat="1" applyFont="1" applyFill="1" applyBorder="1" applyAlignment="1">
      <alignment horizontal="center" vertical="center" wrapText="1"/>
    </xf>
    <xf numFmtId="164" fontId="11" fillId="3" borderId="28" xfId="1" applyFont="1" applyFill="1" applyBorder="1" applyAlignment="1">
      <alignment horizontal="center"/>
    </xf>
    <xf numFmtId="0" fontId="38" fillId="6" borderId="11" xfId="0" applyNumberFormat="1" applyFont="1" applyFill="1" applyBorder="1" applyAlignment="1">
      <alignment horizontal="center" vertical="center" wrapText="1"/>
    </xf>
    <xf numFmtId="0" fontId="38" fillId="12" borderId="11" xfId="0" applyNumberFormat="1" applyFont="1" applyFill="1" applyBorder="1" applyAlignment="1">
      <alignment horizontal="center" vertical="center" wrapText="1"/>
    </xf>
    <xf numFmtId="164" fontId="13" fillId="0" borderId="29" xfId="1" applyFont="1" applyFill="1" applyBorder="1" applyAlignment="1">
      <alignment horizontal="center" wrapText="1"/>
    </xf>
    <xf numFmtId="0" fontId="3" fillId="0" borderId="4" xfId="0" applyNumberFormat="1" applyFont="1" applyFill="1" applyBorder="1" applyAlignment="1">
      <alignment horizontal="center" vertical="center" wrapText="1"/>
    </xf>
    <xf numFmtId="0" fontId="2" fillId="0" borderId="4" xfId="0" applyNumberFormat="1" applyFont="1" applyFill="1" applyBorder="1" applyAlignment="1">
      <alignment vertical="top" wrapText="1"/>
    </xf>
    <xf numFmtId="0" fontId="12" fillId="0" borderId="4" xfId="0" applyNumberFormat="1" applyFont="1" applyBorder="1" applyAlignment="1">
      <alignment vertical="top" wrapText="1"/>
    </xf>
    <xf numFmtId="0" fontId="2" fillId="0" borderId="4" xfId="0" applyNumberFormat="1" applyFont="1" applyBorder="1" applyAlignment="1">
      <alignment vertical="top" wrapText="1"/>
    </xf>
    <xf numFmtId="164" fontId="2" fillId="2" borderId="1" xfId="0" applyNumberFormat="1" applyFont="1" applyFill="1" applyBorder="1" applyAlignment="1">
      <alignment horizontal="center" vertical="center" wrapText="1"/>
    </xf>
    <xf numFmtId="15" fontId="2" fillId="10" borderId="4" xfId="0" applyNumberFormat="1" applyFont="1" applyFill="1" applyBorder="1" applyAlignment="1">
      <alignment horizontal="center" vertical="center" wrapText="1"/>
    </xf>
    <xf numFmtId="0" fontId="15" fillId="0" borderId="4" xfId="0" applyNumberFormat="1" applyFont="1" applyFill="1" applyBorder="1" applyAlignment="1">
      <alignment vertical="top" wrapText="1"/>
    </xf>
    <xf numFmtId="0" fontId="12" fillId="0" borderId="4" xfId="0" applyNumberFormat="1" applyFont="1" applyFill="1" applyBorder="1" applyAlignment="1">
      <alignment vertical="top" wrapText="1"/>
    </xf>
    <xf numFmtId="164" fontId="15" fillId="7" borderId="1" xfId="0" applyNumberFormat="1" applyFont="1" applyFill="1" applyBorder="1" applyAlignment="1">
      <alignment horizontal="center" vertical="center" wrapText="1"/>
    </xf>
    <xf numFmtId="164" fontId="0" fillId="0" borderId="0" xfId="0" applyNumberFormat="1" applyFill="1"/>
    <xf numFmtId="0" fontId="12" fillId="0" borderId="4" xfId="0" applyNumberFormat="1" applyFont="1" applyFill="1" applyBorder="1" applyAlignment="1">
      <alignment vertical="top" wrapText="1" readingOrder="1"/>
    </xf>
    <xf numFmtId="16" fontId="2" fillId="2" borderId="4" xfId="0" quotePrefix="1" applyNumberFormat="1" applyFont="1" applyFill="1" applyBorder="1" applyAlignment="1">
      <alignment horizontal="center" vertical="center" wrapText="1"/>
    </xf>
    <xf numFmtId="0" fontId="14" fillId="0" borderId="4" xfId="0" applyNumberFormat="1" applyFont="1" applyFill="1" applyBorder="1" applyAlignment="1">
      <alignment vertical="top" wrapText="1"/>
    </xf>
    <xf numFmtId="164" fontId="15" fillId="2" borderId="1" xfId="0" applyNumberFormat="1" applyFont="1" applyFill="1" applyBorder="1" applyAlignment="1">
      <alignment horizontal="center" vertical="center" wrapText="1"/>
    </xf>
    <xf numFmtId="0" fontId="16" fillId="0" borderId="4" xfId="0" applyNumberFormat="1" applyFont="1" applyFill="1" applyBorder="1" applyAlignment="1">
      <alignment vertical="top" wrapText="1"/>
    </xf>
    <xf numFmtId="16" fontId="2" fillId="2" borderId="4" xfId="0" applyNumberFormat="1" applyFont="1" applyFill="1" applyBorder="1" applyAlignment="1">
      <alignment horizontal="center" vertical="center" wrapText="1"/>
    </xf>
    <xf numFmtId="15" fontId="2" fillId="17" borderId="4" xfId="0" applyNumberFormat="1" applyFont="1" applyFill="1" applyBorder="1" applyAlignment="1">
      <alignment horizontal="center" vertical="center" wrapText="1"/>
    </xf>
    <xf numFmtId="0" fontId="18" fillId="0" borderId="4" xfId="0" applyNumberFormat="1" applyFont="1" applyBorder="1" applyAlignment="1">
      <alignment vertical="top" wrapText="1"/>
    </xf>
    <xf numFmtId="164" fontId="18" fillId="2" borderId="1" xfId="0" applyNumberFormat="1" applyFont="1" applyFill="1" applyBorder="1" applyAlignment="1">
      <alignment horizontal="center" vertical="center" wrapText="1"/>
    </xf>
    <xf numFmtId="164" fontId="13" fillId="0" borderId="30" xfId="1" applyFont="1" applyFill="1" applyBorder="1" applyAlignment="1">
      <alignment horizontal="center" wrapText="1"/>
    </xf>
    <xf numFmtId="0" fontId="14" fillId="0" borderId="4" xfId="0" applyNumberFormat="1" applyFont="1" applyBorder="1" applyAlignment="1">
      <alignment vertical="top" wrapText="1"/>
    </xf>
    <xf numFmtId="16" fontId="14" fillId="2" borderId="1" xfId="0" applyNumberFormat="1" applyFont="1" applyFill="1" applyBorder="1" applyAlignment="1">
      <alignment horizontal="center" vertical="center" wrapText="1"/>
    </xf>
    <xf numFmtId="0" fontId="16" fillId="0" borderId="4" xfId="0" applyNumberFormat="1" applyFont="1" applyBorder="1" applyAlignment="1">
      <alignment vertical="top" wrapText="1"/>
    </xf>
    <xf numFmtId="16" fontId="2" fillId="2" borderId="1" xfId="0" applyNumberFormat="1" applyFont="1" applyFill="1" applyBorder="1" applyAlignment="1">
      <alignment horizontal="center" vertical="center" wrapText="1"/>
    </xf>
    <xf numFmtId="16" fontId="18" fillId="2" borderId="1" xfId="0" applyNumberFormat="1" applyFont="1" applyFill="1" applyBorder="1" applyAlignment="1">
      <alignment horizontal="center" vertical="center" wrapText="1"/>
    </xf>
    <xf numFmtId="0" fontId="41" fillId="0" borderId="4" xfId="0" applyNumberFormat="1" applyFont="1" applyBorder="1" applyAlignment="1">
      <alignment vertical="top" wrapText="1"/>
    </xf>
    <xf numFmtId="164" fontId="2" fillId="2" borderId="4" xfId="0" applyNumberFormat="1" applyFont="1" applyFill="1" applyBorder="1"/>
    <xf numFmtId="0" fontId="3" fillId="0" borderId="12" xfId="0" applyNumberFormat="1" applyFont="1" applyFill="1" applyBorder="1" applyAlignment="1">
      <alignment vertical="center" wrapText="1"/>
    </xf>
    <xf numFmtId="0" fontId="14" fillId="0" borderId="12" xfId="0" applyNumberFormat="1" applyFont="1" applyBorder="1" applyAlignment="1">
      <alignment vertical="top" wrapText="1"/>
    </xf>
    <xf numFmtId="0" fontId="2" fillId="8" borderId="12" xfId="0" applyNumberFormat="1" applyFont="1" applyFill="1" applyBorder="1" applyAlignment="1">
      <alignment vertical="top" wrapText="1"/>
    </xf>
    <xf numFmtId="0" fontId="2" fillId="8" borderId="11" xfId="0" applyNumberFormat="1" applyFont="1" applyFill="1" applyBorder="1" applyAlignment="1">
      <alignment horizontal="left" vertical="center" wrapText="1"/>
    </xf>
    <xf numFmtId="0" fontId="20" fillId="4" borderId="6" xfId="0" applyNumberFormat="1" applyFont="1" applyFill="1" applyBorder="1" applyAlignment="1">
      <alignment horizontal="center"/>
    </xf>
    <xf numFmtId="0" fontId="21" fillId="8" borderId="0" xfId="0" applyNumberFormat="1" applyFont="1" applyFill="1" applyAlignment="1">
      <alignment horizontal="center" vertical="center" wrapText="1"/>
    </xf>
    <xf numFmtId="0" fontId="21" fillId="8" borderId="0" xfId="0" applyNumberFormat="1" applyFont="1" applyFill="1" applyAlignment="1">
      <alignment vertical="top" wrapText="1"/>
    </xf>
    <xf numFmtId="0" fontId="15" fillId="0" borderId="7" xfId="0" applyNumberFormat="1" applyFont="1" applyBorder="1" applyAlignment="1">
      <alignment horizontal="center" vertical="center" wrapText="1"/>
    </xf>
    <xf numFmtId="0" fontId="2" fillId="13" borderId="8" xfId="0" applyNumberFormat="1" applyFont="1" applyFill="1" applyBorder="1" applyAlignment="1">
      <alignment horizontal="center" vertical="center" wrapText="1"/>
    </xf>
    <xf numFmtId="0" fontId="16" fillId="0" borderId="8" xfId="0" applyNumberFormat="1" applyFont="1" applyBorder="1" applyAlignment="1">
      <alignment horizontal="center" vertical="center" wrapText="1"/>
    </xf>
    <xf numFmtId="0" fontId="2" fillId="5" borderId="8" xfId="0" applyNumberFormat="1" applyFont="1" applyFill="1" applyBorder="1" applyAlignment="1">
      <alignment horizontal="center" vertical="center" wrapText="1"/>
    </xf>
    <xf numFmtId="0" fontId="18" fillId="0" borderId="8" xfId="0" applyNumberFormat="1" applyFont="1" applyBorder="1" applyAlignment="1">
      <alignment horizontal="center" vertical="center" wrapText="1"/>
    </xf>
    <xf numFmtId="0" fontId="14" fillId="0" borderId="8"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9" borderId="10" xfId="0" applyNumberFormat="1" applyFont="1" applyFill="1" applyBorder="1" applyAlignment="1">
      <alignment horizontal="center" vertical="center" wrapText="1"/>
    </xf>
    <xf numFmtId="0" fontId="0" fillId="8" borderId="0" xfId="0" applyNumberFormat="1" applyFill="1"/>
    <xf numFmtId="15" fontId="31" fillId="0" borderId="4" xfId="0" applyNumberFormat="1" applyFont="1" applyFill="1" applyBorder="1" applyAlignment="1">
      <alignment horizontal="center" vertical="center" wrapText="1"/>
    </xf>
    <xf numFmtId="164" fontId="19" fillId="8" borderId="4" xfId="0" applyNumberFormat="1" applyFont="1" applyFill="1" applyBorder="1" applyAlignment="1">
      <alignment horizontal="center" vertical="center" textRotation="90" wrapText="1"/>
    </xf>
    <xf numFmtId="15" fontId="2" fillId="0" borderId="4" xfId="0" applyNumberFormat="1" applyFont="1" applyFill="1" applyBorder="1" applyAlignment="1">
      <alignment horizontal="center" vertical="center" wrapText="1"/>
    </xf>
    <xf numFmtId="15" fontId="2" fillId="16" borderId="4" xfId="0" applyNumberFormat="1" applyFont="1" applyFill="1" applyBorder="1" applyAlignment="1">
      <alignment horizontal="center" vertical="center" wrapText="1"/>
    </xf>
    <xf numFmtId="15" fontId="18" fillId="0" borderId="4" xfId="0" applyNumberFormat="1" applyFont="1" applyFill="1" applyBorder="1" applyAlignment="1">
      <alignment horizontal="center" vertical="center" wrapText="1"/>
    </xf>
    <xf numFmtId="164" fontId="8" fillId="8" borderId="31" xfId="0" applyNumberFormat="1" applyFont="1" applyFill="1" applyBorder="1" applyAlignment="1">
      <alignment horizontal="center" vertical="center" wrapText="1"/>
    </xf>
    <xf numFmtId="164" fontId="43" fillId="7" borderId="4" xfId="0" applyNumberFormat="1" applyFont="1" applyFill="1" applyBorder="1" applyAlignment="1">
      <alignment horizontal="center" vertical="center" wrapText="1"/>
    </xf>
    <xf numFmtId="15" fontId="15" fillId="7" borderId="4" xfId="0" applyNumberFormat="1" applyFont="1" applyFill="1" applyBorder="1" applyAlignment="1">
      <alignment horizontal="center" vertical="center" wrapText="1"/>
    </xf>
    <xf numFmtId="15" fontId="2" fillId="7" borderId="4" xfId="0" applyNumberFormat="1" applyFont="1" applyFill="1" applyBorder="1" applyAlignment="1">
      <alignment horizontal="center" vertical="center" wrapText="1"/>
    </xf>
    <xf numFmtId="0" fontId="18" fillId="0" borderId="4" xfId="0" applyNumberFormat="1" applyFont="1" applyFill="1" applyBorder="1" applyAlignment="1">
      <alignment vertical="top" wrapText="1"/>
    </xf>
    <xf numFmtId="15" fontId="18" fillId="7" borderId="4" xfId="0" applyNumberFormat="1" applyFont="1" applyFill="1" applyBorder="1" applyAlignment="1">
      <alignment horizontal="center" vertical="center" wrapText="1"/>
    </xf>
    <xf numFmtId="164" fontId="0" fillId="8" borderId="3" xfId="0" applyNumberFormat="1" applyFill="1" applyBorder="1"/>
    <xf numFmtId="15" fontId="25" fillId="10" borderId="2" xfId="0" applyNumberFormat="1" applyFont="1" applyFill="1" applyBorder="1" applyAlignment="1">
      <alignment horizontal="center" vertical="center" wrapText="1"/>
    </xf>
    <xf numFmtId="15" fontId="25" fillId="10" borderId="4" xfId="0" applyNumberFormat="1" applyFont="1" applyFill="1" applyBorder="1" applyAlignment="1">
      <alignment horizontal="center" vertical="center" wrapText="1"/>
    </xf>
    <xf numFmtId="15" fontId="25" fillId="10" borderId="2" xfId="0" applyNumberFormat="1" applyFont="1" applyFill="1" applyBorder="1" applyAlignment="1">
      <alignment horizontal="center" vertical="center" wrapText="1"/>
    </xf>
    <xf numFmtId="15" fontId="25" fillId="10" borderId="3" xfId="0" applyNumberFormat="1" applyFont="1" applyFill="1" applyBorder="1" applyAlignment="1">
      <alignment horizontal="center" vertical="center" wrapText="1"/>
    </xf>
    <xf numFmtId="15" fontId="25" fillId="10" borderId="4" xfId="0" applyNumberFormat="1" applyFont="1" applyFill="1" applyBorder="1" applyAlignment="1">
      <alignment horizontal="center" vertical="center" wrapText="1"/>
    </xf>
    <xf numFmtId="15" fontId="25" fillId="10" borderId="4" xfId="0" applyNumberFormat="1" applyFont="1" applyFill="1" applyBorder="1" applyAlignment="1">
      <alignment horizontal="center" vertical="center" wrapText="1"/>
    </xf>
    <xf numFmtId="0" fontId="32" fillId="0" borderId="4" xfId="0" applyNumberFormat="1" applyFont="1" applyFill="1" applyBorder="1" applyAlignment="1">
      <alignment vertical="top" wrapText="1"/>
    </xf>
    <xf numFmtId="15" fontId="25" fillId="10" borderId="4" xfId="0" applyNumberFormat="1" applyFont="1" applyFill="1" applyBorder="1" applyAlignment="1">
      <alignment horizontal="center" vertical="center" wrapText="1"/>
    </xf>
    <xf numFmtId="15" fontId="25" fillId="10" borderId="2" xfId="0" applyNumberFormat="1" applyFont="1" applyFill="1" applyBorder="1" applyAlignment="1">
      <alignment horizontal="center" vertical="center" wrapText="1"/>
    </xf>
    <xf numFmtId="15" fontId="25" fillId="10" borderId="4" xfId="0" applyNumberFormat="1" applyFont="1" applyFill="1" applyBorder="1" applyAlignment="1">
      <alignment horizontal="center" vertical="center" wrapText="1"/>
    </xf>
    <xf numFmtId="15" fontId="25" fillId="10" borderId="4" xfId="0" applyNumberFormat="1" applyFont="1" applyFill="1" applyBorder="1" applyAlignment="1">
      <alignment horizontal="center" vertical="center" wrapText="1"/>
    </xf>
    <xf numFmtId="15" fontId="25" fillId="10" borderId="4" xfId="0" applyNumberFormat="1" applyFont="1" applyFill="1" applyBorder="1" applyAlignment="1">
      <alignment horizontal="center" vertical="center" wrapText="1"/>
    </xf>
    <xf numFmtId="15" fontId="25" fillId="10" borderId="4" xfId="0" applyNumberFormat="1" applyFont="1" applyFill="1" applyBorder="1" applyAlignment="1">
      <alignment horizontal="center" vertical="center" wrapText="1"/>
    </xf>
    <xf numFmtId="15" fontId="25" fillId="10" borderId="2" xfId="0" applyNumberFormat="1" applyFont="1" applyFill="1" applyBorder="1" applyAlignment="1">
      <alignment horizontal="center" vertical="center" wrapText="1"/>
    </xf>
    <xf numFmtId="15" fontId="25" fillId="10" borderId="3" xfId="0" applyNumberFormat="1" applyFont="1" applyFill="1" applyBorder="1" applyAlignment="1">
      <alignment horizontal="center" vertical="center" wrapText="1"/>
    </xf>
    <xf numFmtId="15" fontId="31" fillId="0" borderId="2" xfId="0" applyNumberFormat="1" applyFont="1" applyFill="1" applyBorder="1" applyAlignment="1">
      <alignment horizontal="center" vertical="center" wrapText="1"/>
    </xf>
    <xf numFmtId="15" fontId="31" fillId="0" borderId="3" xfId="0" applyNumberFormat="1" applyFont="1" applyFill="1" applyBorder="1" applyAlignment="1">
      <alignment horizontal="center" vertical="center" wrapText="1"/>
    </xf>
    <xf numFmtId="14" fontId="2" fillId="8" borderId="14" xfId="0" applyNumberFormat="1" applyFont="1" applyFill="1" applyBorder="1" applyAlignment="1">
      <alignment horizontal="left" vertical="top" wrapText="1"/>
    </xf>
    <xf numFmtId="14" fontId="2" fillId="8" borderId="15" xfId="0" applyNumberFormat="1" applyFont="1" applyFill="1" applyBorder="1" applyAlignment="1">
      <alignment horizontal="left" vertical="top" wrapText="1"/>
    </xf>
    <xf numFmtId="14" fontId="2" fillId="8" borderId="8" xfId="0" applyNumberFormat="1" applyFont="1" applyFill="1" applyBorder="1" applyAlignment="1">
      <alignment horizontal="left" vertical="top" wrapText="1"/>
    </xf>
    <xf numFmtId="14" fontId="2" fillId="8" borderId="16" xfId="0" applyNumberFormat="1" applyFont="1" applyFill="1" applyBorder="1" applyAlignment="1">
      <alignment horizontal="left" vertical="top" wrapText="1"/>
    </xf>
    <xf numFmtId="164" fontId="2" fillId="8" borderId="17" xfId="0" applyNumberFormat="1" applyFont="1" applyFill="1" applyBorder="1" applyAlignment="1">
      <alignment horizontal="left" vertical="top" wrapText="1"/>
    </xf>
    <xf numFmtId="164" fontId="2" fillId="8" borderId="18" xfId="0" applyNumberFormat="1" applyFont="1" applyFill="1" applyBorder="1" applyAlignment="1">
      <alignment horizontal="left" vertical="top" wrapText="1"/>
    </xf>
    <xf numFmtId="164" fontId="20" fillId="4" borderId="19" xfId="0" applyNumberFormat="1" applyFont="1" applyFill="1" applyBorder="1" applyAlignment="1">
      <alignment horizontal="center"/>
    </xf>
    <xf numFmtId="164" fontId="20" fillId="4" borderId="20" xfId="0" applyNumberFormat="1" applyFont="1" applyFill="1" applyBorder="1" applyAlignment="1">
      <alignment horizontal="center"/>
    </xf>
    <xf numFmtId="164" fontId="2" fillId="8" borderId="21" xfId="0" applyNumberFormat="1" applyFont="1" applyFill="1" applyBorder="1" applyAlignment="1">
      <alignment horizontal="left" vertical="top" wrapText="1"/>
    </xf>
    <xf numFmtId="164" fontId="2" fillId="8" borderId="22" xfId="0" applyNumberFormat="1" applyFont="1" applyFill="1" applyBorder="1" applyAlignment="1">
      <alignment horizontal="left" vertical="top" wrapText="1"/>
    </xf>
    <xf numFmtId="164" fontId="2" fillId="8" borderId="14" xfId="0" applyNumberFormat="1" applyFont="1" applyFill="1" applyBorder="1" applyAlignment="1">
      <alignment horizontal="left" vertical="top" wrapText="1"/>
    </xf>
    <xf numFmtId="164" fontId="2" fillId="8" borderId="15" xfId="0" applyNumberFormat="1" applyFont="1" applyFill="1" applyBorder="1" applyAlignment="1">
      <alignment horizontal="left" vertical="top" wrapText="1"/>
    </xf>
    <xf numFmtId="164" fontId="12" fillId="8" borderId="13" xfId="0" applyNumberFormat="1" applyFont="1" applyFill="1" applyBorder="1" applyAlignment="1">
      <alignment horizontal="center" vertical="center" textRotation="90" wrapText="1"/>
    </xf>
    <xf numFmtId="164" fontId="12" fillId="8" borderId="12" xfId="0" applyNumberFormat="1" applyFont="1" applyFill="1" applyBorder="1" applyAlignment="1">
      <alignment horizontal="center" vertical="center" textRotation="90" wrapText="1"/>
    </xf>
    <xf numFmtId="164" fontId="19" fillId="8" borderId="4" xfId="0" applyNumberFormat="1" applyFont="1" applyFill="1" applyBorder="1" applyAlignment="1">
      <alignment horizontal="center" vertical="center" textRotation="90" wrapText="1"/>
    </xf>
    <xf numFmtId="15" fontId="25" fillId="10" borderId="4" xfId="0" applyNumberFormat="1" applyFont="1" applyFill="1" applyBorder="1" applyAlignment="1">
      <alignment horizontal="center" vertical="center" wrapText="1"/>
    </xf>
    <xf numFmtId="15" fontId="31" fillId="0" borderId="4" xfId="0" applyNumberFormat="1" applyFont="1" applyFill="1" applyBorder="1" applyAlignment="1">
      <alignment horizontal="center" vertical="center" wrapText="1"/>
    </xf>
    <xf numFmtId="15" fontId="25" fillId="10" borderId="1" xfId="0" applyNumberFormat="1" applyFont="1" applyFill="1" applyBorder="1" applyAlignment="1">
      <alignment horizontal="center" vertical="center" wrapText="1"/>
    </xf>
    <xf numFmtId="164" fontId="19" fillId="8" borderId="13" xfId="0" applyNumberFormat="1" applyFont="1" applyFill="1" applyBorder="1" applyAlignment="1">
      <alignment horizontal="center" vertical="center" textRotation="90" wrapText="1"/>
    </xf>
    <xf numFmtId="164" fontId="19" fillId="8" borderId="12" xfId="0" applyNumberFormat="1" applyFont="1" applyFill="1" applyBorder="1" applyAlignment="1">
      <alignment horizontal="center" vertical="center" textRotation="90" wrapText="1"/>
    </xf>
    <xf numFmtId="15" fontId="27" fillId="10" borderId="2" xfId="0" applyNumberFormat="1" applyFont="1" applyFill="1" applyBorder="1" applyAlignment="1">
      <alignment horizontal="center" vertical="center" wrapText="1"/>
    </xf>
    <xf numFmtId="15" fontId="27" fillId="10" borderId="3" xfId="0" applyNumberFormat="1" applyFont="1" applyFill="1" applyBorder="1" applyAlignment="1">
      <alignment horizontal="center" vertical="center" wrapText="1"/>
    </xf>
    <xf numFmtId="15" fontId="27" fillId="10" borderId="4" xfId="0" applyNumberFormat="1" applyFont="1" applyFill="1" applyBorder="1" applyAlignment="1">
      <alignment horizontal="center" vertical="center" wrapText="1"/>
    </xf>
    <xf numFmtId="15" fontId="25" fillId="13" borderId="2" xfId="0" applyNumberFormat="1" applyFont="1" applyFill="1" applyBorder="1" applyAlignment="1">
      <alignment horizontal="center" vertical="center" wrapText="1"/>
    </xf>
    <xf numFmtId="15" fontId="25" fillId="13" borderId="3" xfId="0" applyNumberFormat="1" applyFont="1" applyFill="1" applyBorder="1" applyAlignment="1">
      <alignment horizontal="center" vertical="center" wrapText="1"/>
    </xf>
    <xf numFmtId="15" fontId="29" fillId="0" borderId="2" xfId="0" applyNumberFormat="1" applyFont="1" applyFill="1" applyBorder="1" applyAlignment="1">
      <alignment horizontal="center" vertical="center" wrapText="1"/>
    </xf>
    <xf numFmtId="15" fontId="29" fillId="0" borderId="3" xfId="0" applyNumberFormat="1" applyFont="1" applyFill="1" applyBorder="1" applyAlignment="1">
      <alignment horizontal="center" vertical="center" wrapText="1"/>
    </xf>
    <xf numFmtId="164" fontId="30" fillId="12" borderId="2" xfId="0" applyNumberFormat="1" applyFont="1" applyFill="1" applyBorder="1" applyAlignment="1">
      <alignment horizontal="center" vertical="center" wrapText="1"/>
    </xf>
    <xf numFmtId="164" fontId="30" fillId="12" borderId="3" xfId="0" applyNumberFormat="1" applyFont="1" applyFill="1" applyBorder="1" applyAlignment="1">
      <alignment horizontal="center" vertical="center" wrapText="1"/>
    </xf>
    <xf numFmtId="164" fontId="17" fillId="12" borderId="2" xfId="0" applyNumberFormat="1" applyFont="1" applyFill="1" applyBorder="1" applyAlignment="1">
      <alignment horizontal="center" vertical="center" wrapText="1"/>
    </xf>
    <xf numFmtId="164" fontId="17" fillId="12" borderId="3" xfId="0" applyNumberFormat="1" applyFont="1" applyFill="1" applyBorder="1" applyAlignment="1">
      <alignment horizontal="center" vertical="center" wrapText="1"/>
    </xf>
    <xf numFmtId="164" fontId="30" fillId="12" borderId="4" xfId="0" applyNumberFormat="1" applyFont="1" applyFill="1" applyBorder="1" applyAlignment="1">
      <alignment horizontal="center" vertical="center" wrapText="1"/>
    </xf>
    <xf numFmtId="15" fontId="25" fillId="14" borderId="2" xfId="0" applyNumberFormat="1" applyFont="1" applyFill="1" applyBorder="1" applyAlignment="1">
      <alignment horizontal="center" vertical="center" wrapText="1"/>
    </xf>
    <xf numFmtId="15" fontId="25" fillId="14" borderId="3" xfId="0" applyNumberFormat="1" applyFont="1" applyFill="1" applyBorder="1" applyAlignment="1">
      <alignment horizontal="center" vertical="center" wrapText="1"/>
    </xf>
    <xf numFmtId="164" fontId="12" fillId="8" borderId="11" xfId="0" applyNumberFormat="1" applyFont="1" applyFill="1" applyBorder="1" applyAlignment="1">
      <alignment horizontal="center" vertical="center" textRotation="90" wrapText="1"/>
    </xf>
    <xf numFmtId="164" fontId="17" fillId="15" borderId="2" xfId="0" applyNumberFormat="1" applyFont="1" applyFill="1" applyBorder="1" applyAlignment="1">
      <alignment horizontal="center" vertical="center" wrapText="1"/>
    </xf>
    <xf numFmtId="164" fontId="17" fillId="15" borderId="3" xfId="0" applyNumberFormat="1" applyFont="1" applyFill="1" applyBorder="1" applyAlignment="1">
      <alignment horizontal="center" vertical="center" wrapText="1"/>
    </xf>
    <xf numFmtId="164" fontId="4" fillId="0" borderId="23" xfId="0" applyNumberFormat="1" applyFont="1" applyFill="1" applyBorder="1" applyAlignment="1">
      <alignment horizontal="center" vertical="center" wrapText="1"/>
    </xf>
    <xf numFmtId="164" fontId="4" fillId="0" borderId="24" xfId="0" applyNumberFormat="1" applyFont="1" applyFill="1" applyBorder="1" applyAlignment="1">
      <alignment horizontal="center" vertical="center" wrapText="1"/>
    </xf>
    <xf numFmtId="164" fontId="4" fillId="0" borderId="25"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164" fontId="8" fillId="8" borderId="2" xfId="0" applyNumberFormat="1" applyFont="1" applyFill="1" applyBorder="1" applyAlignment="1">
      <alignment horizontal="center" vertical="center" wrapText="1"/>
    </xf>
    <xf numFmtId="164" fontId="8" fillId="8" borderId="1" xfId="0" applyNumberFormat="1" applyFont="1" applyFill="1" applyBorder="1" applyAlignment="1">
      <alignment horizontal="center" vertical="center" wrapText="1"/>
    </xf>
    <xf numFmtId="164" fontId="8" fillId="8" borderId="3" xfId="0" applyNumberFormat="1" applyFont="1" applyFill="1" applyBorder="1" applyAlignment="1">
      <alignment horizontal="center" vertical="center" wrapText="1"/>
    </xf>
    <xf numFmtId="15" fontId="27" fillId="0" borderId="2" xfId="0" applyNumberFormat="1" applyFont="1" applyFill="1" applyBorder="1" applyAlignment="1">
      <alignment horizontal="center" vertical="center" wrapText="1"/>
    </xf>
    <xf numFmtId="15" fontId="27" fillId="0" borderId="3" xfId="0" applyNumberFormat="1" applyFont="1" applyFill="1" applyBorder="1" applyAlignment="1">
      <alignment horizontal="center" vertical="center" wrapText="1"/>
    </xf>
    <xf numFmtId="15" fontId="27" fillId="0" borderId="1" xfId="0" applyNumberFormat="1" applyFont="1" applyFill="1" applyBorder="1" applyAlignment="1">
      <alignment horizontal="center" vertical="center" wrapText="1"/>
    </xf>
    <xf numFmtId="15" fontId="27" fillId="0" borderId="4" xfId="0" applyNumberFormat="1" applyFont="1" applyFill="1" applyBorder="1" applyAlignment="1">
      <alignment horizontal="center" vertical="center" wrapText="1"/>
    </xf>
    <xf numFmtId="164" fontId="5" fillId="12" borderId="4" xfId="0" applyNumberFormat="1" applyFont="1" applyFill="1" applyBorder="1" applyAlignment="1">
      <alignment horizontal="center" vertical="center" wrapText="1"/>
    </xf>
    <xf numFmtId="164" fontId="39" fillId="12" borderId="4"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wrapText="1"/>
    </xf>
    <xf numFmtId="0" fontId="4" fillId="0" borderId="24" xfId="0" applyNumberFormat="1" applyFont="1" applyFill="1" applyBorder="1" applyAlignment="1">
      <alignment horizontal="center" vertical="center" wrapText="1"/>
    </xf>
    <xf numFmtId="0" fontId="4" fillId="0" borderId="25" xfId="0" applyNumberFormat="1"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64" fontId="8" fillId="8" borderId="31" xfId="0" applyNumberFormat="1" applyFont="1" applyFill="1" applyBorder="1" applyAlignment="1">
      <alignment horizontal="center" vertical="center" wrapText="1"/>
    </xf>
    <xf numFmtId="164" fontId="8" fillId="8" borderId="32" xfId="0" applyNumberFormat="1" applyFont="1" applyFill="1" applyBorder="1" applyAlignment="1">
      <alignment horizontal="center" vertical="center" wrapText="1"/>
    </xf>
    <xf numFmtId="164" fontId="15" fillId="0" borderId="4" xfId="0" applyNumberFormat="1" applyFont="1" applyFill="1" applyBorder="1" applyAlignment="1">
      <alignment horizontal="center" vertical="center" wrapText="1"/>
    </xf>
    <xf numFmtId="15" fontId="15" fillId="0" borderId="4" xfId="0" applyNumberFormat="1" applyFont="1" applyFill="1" applyBorder="1" applyAlignment="1">
      <alignment horizontal="center" vertical="center" wrapText="1"/>
    </xf>
    <xf numFmtId="15" fontId="2" fillId="16" borderId="4" xfId="0" applyNumberFormat="1" applyFont="1" applyFill="1" applyBorder="1" applyAlignment="1">
      <alignment horizontal="center" vertical="center" wrapText="1"/>
    </xf>
    <xf numFmtId="15" fontId="2" fillId="0" borderId="4" xfId="0" applyNumberFormat="1" applyFont="1" applyFill="1" applyBorder="1" applyAlignment="1">
      <alignment horizontal="center" vertical="center" wrapText="1"/>
    </xf>
    <xf numFmtId="15" fontId="18" fillId="0" borderId="4" xfId="0" applyNumberFormat="1" applyFont="1" applyFill="1" applyBorder="1" applyAlignment="1">
      <alignment horizontal="center" vertical="center" wrapText="1"/>
    </xf>
    <xf numFmtId="15" fontId="26" fillId="0" borderId="4" xfId="0" applyNumberFormat="1" applyFont="1" applyFill="1" applyBorder="1" applyAlignment="1">
      <alignment horizontal="center" vertical="center" wrapText="1"/>
    </xf>
    <xf numFmtId="0" fontId="2" fillId="8" borderId="14" xfId="0" applyNumberFormat="1" applyFont="1" applyFill="1" applyBorder="1" applyAlignment="1">
      <alignment horizontal="left" vertical="top" wrapText="1"/>
    </xf>
    <xf numFmtId="0" fontId="2" fillId="8" borderId="15" xfId="0" applyNumberFormat="1" applyFont="1" applyFill="1" applyBorder="1" applyAlignment="1">
      <alignment horizontal="left" vertical="top" wrapText="1"/>
    </xf>
    <xf numFmtId="0" fontId="2" fillId="8" borderId="8" xfId="0" applyNumberFormat="1" applyFont="1" applyFill="1" applyBorder="1" applyAlignment="1">
      <alignment horizontal="left" vertical="top" wrapText="1"/>
    </xf>
    <xf numFmtId="0" fontId="2" fillId="8" borderId="16" xfId="0" applyNumberFormat="1" applyFont="1" applyFill="1" applyBorder="1" applyAlignment="1">
      <alignment horizontal="left" vertical="top" wrapText="1"/>
    </xf>
    <xf numFmtId="0" fontId="2" fillId="8" borderId="17" xfId="0" applyNumberFormat="1" applyFont="1" applyFill="1" applyBorder="1" applyAlignment="1">
      <alignment horizontal="left" vertical="top" wrapText="1"/>
    </xf>
    <xf numFmtId="0" fontId="2" fillId="8" borderId="18" xfId="0" applyNumberFormat="1" applyFont="1" applyFill="1" applyBorder="1" applyAlignment="1">
      <alignment horizontal="left" vertical="top" wrapText="1"/>
    </xf>
    <xf numFmtId="0" fontId="20" fillId="4" borderId="19" xfId="0" applyNumberFormat="1" applyFont="1" applyFill="1" applyBorder="1" applyAlignment="1">
      <alignment horizontal="center"/>
    </xf>
    <xf numFmtId="0" fontId="20" fillId="4" borderId="20" xfId="0" applyNumberFormat="1" applyFont="1" applyFill="1" applyBorder="1" applyAlignment="1">
      <alignment horizontal="center"/>
    </xf>
    <xf numFmtId="0" fontId="2" fillId="8" borderId="21" xfId="0" applyNumberFormat="1" applyFont="1" applyFill="1" applyBorder="1" applyAlignment="1">
      <alignment horizontal="left" vertical="top" wrapText="1"/>
    </xf>
    <xf numFmtId="0" fontId="2" fillId="8" borderId="22" xfId="0" applyNumberFormat="1" applyFont="1" applyFill="1" applyBorder="1" applyAlignment="1">
      <alignment horizontal="left" vertical="top" wrapText="1"/>
    </xf>
  </cellXfs>
  <cellStyles count="2">
    <cellStyle name="Normal" xfId="0" builtinId="0"/>
    <cellStyle name="Normal_Calendarios 2008" xfId="1"/>
  </cellStyles>
  <dxfs count="5">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00894634/My%20Documents/A%20Inscripciones%2030Julio09/COMUNICADOS/Comunicados%202010/Solicitados%20Correo%20Sistema/Calendarios_2010_090811_v8%20anex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s 2008 (2)"/>
      <sheetName val="Hoja para recortes"/>
      <sheetName val="Lista de eventos normalizada"/>
      <sheetName val="Sheet4"/>
      <sheetName val="NOTAS"/>
      <sheetName val="Sem-Trim-Tetra"/>
      <sheetName val="Asuetos"/>
      <sheetName val="Hoja1"/>
      <sheetName val="Hoja2"/>
    </sheetNames>
    <sheetDataSet>
      <sheetData sheetId="0"/>
      <sheetData sheetId="1"/>
      <sheetData sheetId="2"/>
      <sheetData sheetId="3"/>
      <sheetData sheetId="4"/>
      <sheetData sheetId="5"/>
      <sheetData sheetId="6">
        <row r="3">
          <cell r="B3">
            <v>39203</v>
          </cell>
        </row>
        <row r="4">
          <cell r="B4">
            <v>39405</v>
          </cell>
        </row>
        <row r="5">
          <cell r="B5">
            <v>39433</v>
          </cell>
        </row>
        <row r="6">
          <cell r="B6">
            <v>39434</v>
          </cell>
        </row>
        <row r="7">
          <cell r="B7">
            <v>39435</v>
          </cell>
        </row>
        <row r="8">
          <cell r="B8">
            <v>39436</v>
          </cell>
        </row>
        <row r="9">
          <cell r="B9">
            <v>39437</v>
          </cell>
        </row>
        <row r="10">
          <cell r="B10">
            <v>39438</v>
          </cell>
        </row>
        <row r="11">
          <cell r="B11">
            <v>39439</v>
          </cell>
        </row>
        <row r="12">
          <cell r="B12">
            <v>39440</v>
          </cell>
        </row>
        <row r="13">
          <cell r="B13">
            <v>39441</v>
          </cell>
        </row>
        <row r="14">
          <cell r="B14">
            <v>39442</v>
          </cell>
        </row>
        <row r="15">
          <cell r="B15">
            <v>39443</v>
          </cell>
        </row>
        <row r="16">
          <cell r="B16">
            <v>39444</v>
          </cell>
        </row>
        <row r="17">
          <cell r="B17">
            <v>39445</v>
          </cell>
        </row>
        <row r="18">
          <cell r="B18">
            <v>39446</v>
          </cell>
        </row>
        <row r="19">
          <cell r="B19">
            <v>39447</v>
          </cell>
        </row>
        <row r="20">
          <cell r="B20">
            <v>39448</v>
          </cell>
        </row>
        <row r="21">
          <cell r="B21">
            <v>39449</v>
          </cell>
        </row>
        <row r="22">
          <cell r="B22">
            <v>39482</v>
          </cell>
        </row>
        <row r="23">
          <cell r="B23">
            <v>39524</v>
          </cell>
        </row>
        <row r="24">
          <cell r="B24">
            <v>39525</v>
          </cell>
        </row>
        <row r="25">
          <cell r="B25">
            <v>39526</v>
          </cell>
        </row>
        <row r="26">
          <cell r="B26">
            <v>39527</v>
          </cell>
        </row>
        <row r="27">
          <cell r="B27">
            <v>39528</v>
          </cell>
        </row>
        <row r="28">
          <cell r="B28">
            <v>39569</v>
          </cell>
        </row>
        <row r="29">
          <cell r="B29">
            <v>39570</v>
          </cell>
        </row>
        <row r="30">
          <cell r="B30">
            <v>39706</v>
          </cell>
        </row>
        <row r="31">
          <cell r="B31">
            <v>39707</v>
          </cell>
        </row>
        <row r="32">
          <cell r="B32">
            <v>39769</v>
          </cell>
        </row>
        <row r="33">
          <cell r="B33">
            <v>39804</v>
          </cell>
        </row>
        <row r="34">
          <cell r="B34">
            <v>39805</v>
          </cell>
        </row>
        <row r="35">
          <cell r="B35">
            <v>39806</v>
          </cell>
        </row>
        <row r="36">
          <cell r="B36">
            <v>39807</v>
          </cell>
        </row>
        <row r="37">
          <cell r="B37">
            <v>39808</v>
          </cell>
        </row>
        <row r="38">
          <cell r="B38">
            <v>39809</v>
          </cell>
        </row>
        <row r="39">
          <cell r="B39">
            <v>39810</v>
          </cell>
        </row>
        <row r="40">
          <cell r="B40">
            <v>39811</v>
          </cell>
        </row>
        <row r="41">
          <cell r="B41">
            <v>39812</v>
          </cell>
        </row>
        <row r="42">
          <cell r="B42">
            <v>39813</v>
          </cell>
        </row>
        <row r="43">
          <cell r="B43">
            <v>39814</v>
          </cell>
        </row>
        <row r="44">
          <cell r="B44">
            <v>39815</v>
          </cell>
        </row>
        <row r="45">
          <cell r="B45">
            <v>39816</v>
          </cell>
        </row>
        <row r="46">
          <cell r="B46">
            <v>39817</v>
          </cell>
        </row>
        <row r="47">
          <cell r="B47">
            <v>39846</v>
          </cell>
        </row>
        <row r="48">
          <cell r="B48">
            <v>39888</v>
          </cell>
        </row>
        <row r="49">
          <cell r="B49">
            <v>39909</v>
          </cell>
        </row>
        <row r="50">
          <cell r="B50">
            <v>39910</v>
          </cell>
        </row>
        <row r="51">
          <cell r="B51">
            <v>39911</v>
          </cell>
        </row>
        <row r="52">
          <cell r="B52">
            <v>39912</v>
          </cell>
        </row>
        <row r="53">
          <cell r="B53">
            <v>39913</v>
          </cell>
        </row>
        <row r="54">
          <cell r="B54">
            <v>39934</v>
          </cell>
        </row>
        <row r="55">
          <cell r="B55">
            <v>39935</v>
          </cell>
        </row>
        <row r="56">
          <cell r="B56">
            <v>40072</v>
          </cell>
        </row>
        <row r="57">
          <cell r="B57">
            <v>40133</v>
          </cell>
        </row>
        <row r="58">
          <cell r="B58">
            <v>40168</v>
          </cell>
        </row>
        <row r="59">
          <cell r="B59">
            <v>40169</v>
          </cell>
        </row>
        <row r="60">
          <cell r="B60">
            <v>40170</v>
          </cell>
        </row>
        <row r="61">
          <cell r="B61">
            <v>40171</v>
          </cell>
        </row>
        <row r="62">
          <cell r="B62">
            <v>40172</v>
          </cell>
        </row>
        <row r="63">
          <cell r="B63">
            <v>40173</v>
          </cell>
        </row>
        <row r="64">
          <cell r="B64">
            <v>40174</v>
          </cell>
        </row>
        <row r="65">
          <cell r="B65">
            <v>40175</v>
          </cell>
        </row>
        <row r="66">
          <cell r="B66">
            <v>40176</v>
          </cell>
        </row>
        <row r="67">
          <cell r="B67">
            <v>40177</v>
          </cell>
        </row>
        <row r="68">
          <cell r="B68">
            <v>40178</v>
          </cell>
        </row>
        <row r="69">
          <cell r="B69">
            <v>40179</v>
          </cell>
        </row>
        <row r="70">
          <cell r="B70">
            <v>40180</v>
          </cell>
        </row>
        <row r="71">
          <cell r="B71">
            <v>40181</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51"/>
  <sheetViews>
    <sheetView tabSelected="1" zoomScale="70" zoomScaleNormal="70" zoomScaleSheetLayoutView="30" workbookViewId="0">
      <pane xSplit="7" ySplit="6" topLeftCell="H7" activePane="bottomRight" state="frozen"/>
      <selection pane="topRight" activeCell="H1" sqref="H1"/>
      <selection pane="bottomLeft" activeCell="A7" sqref="A7"/>
      <selection pane="bottomRight" activeCell="C1" sqref="C1"/>
    </sheetView>
  </sheetViews>
  <sheetFormatPr defaultColWidth="11.42578125" defaultRowHeight="15" x14ac:dyDescent="0.25"/>
  <cols>
    <col min="1" max="1" width="3" style="5" customWidth="1"/>
    <col min="2" max="2" width="0.5703125" style="5" customWidth="1"/>
    <col min="3" max="3" width="22" style="5" customWidth="1"/>
    <col min="4" max="4" width="27.42578125" style="5" customWidth="1"/>
    <col min="5" max="5" width="29.140625" style="5" customWidth="1"/>
    <col min="6" max="6" width="42" style="5" customWidth="1"/>
    <col min="7" max="7" width="1.140625" style="5" customWidth="1"/>
    <col min="8" max="8" width="14.7109375" style="5" customWidth="1"/>
    <col min="9" max="9" width="15.5703125" style="5" bestFit="1" customWidth="1"/>
    <col min="10" max="10" width="15" style="5" bestFit="1" customWidth="1"/>
    <col min="11" max="11" width="14.5703125" style="5" bestFit="1" customWidth="1"/>
    <col min="12" max="12" width="16.85546875" style="5" bestFit="1" customWidth="1"/>
    <col min="13" max="13" width="14.5703125" style="5" bestFit="1" customWidth="1"/>
    <col min="14" max="17" width="15" style="5" bestFit="1" customWidth="1"/>
    <col min="18" max="19" width="15.28515625" style="5" bestFit="1" customWidth="1"/>
    <col min="20" max="21" width="14.28515625" style="5" bestFit="1" customWidth="1"/>
    <col min="22" max="22" width="13" style="5" customWidth="1"/>
    <col min="23" max="23" width="15.140625" style="5" customWidth="1"/>
    <col min="24" max="24" width="14.140625" style="5" customWidth="1"/>
    <col min="25" max="25" width="14.42578125" style="5" bestFit="1" customWidth="1"/>
    <col min="26" max="26" width="15.5703125" style="5" hidden="1" customWidth="1"/>
    <col min="27" max="27" width="14.7109375" style="5" hidden="1" customWidth="1"/>
    <col min="28" max="28" width="15.5703125" style="5" bestFit="1" customWidth="1"/>
    <col min="29" max="29" width="14.7109375" style="5" bestFit="1" customWidth="1"/>
    <col min="30" max="30" width="15.140625" style="5" bestFit="1" customWidth="1"/>
    <col min="31" max="31" width="15" style="5" bestFit="1" customWidth="1"/>
    <col min="32" max="16384" width="11.42578125" style="5"/>
  </cols>
  <sheetData>
    <row r="1" spans="1:31" ht="23.25" x14ac:dyDescent="0.25">
      <c r="A1" s="1"/>
      <c r="B1" s="2"/>
      <c r="C1" s="3" t="s">
        <v>0</v>
      </c>
      <c r="D1" s="1"/>
      <c r="E1" s="1"/>
      <c r="F1" s="4"/>
      <c r="G1" s="1"/>
      <c r="H1" s="4"/>
      <c r="I1" s="1"/>
      <c r="J1" s="1"/>
      <c r="K1" s="1"/>
      <c r="L1" s="1"/>
      <c r="M1" s="1"/>
      <c r="N1" s="1"/>
      <c r="O1" s="1"/>
      <c r="P1" s="1"/>
      <c r="Q1" s="1"/>
      <c r="R1" s="1"/>
      <c r="S1" s="1"/>
      <c r="T1" s="1"/>
      <c r="U1" s="1"/>
      <c r="V1" s="1"/>
      <c r="W1" s="1"/>
      <c r="X1" s="1"/>
      <c r="Y1" s="1"/>
      <c r="Z1" s="1"/>
      <c r="AA1" s="1"/>
      <c r="AB1" s="1"/>
      <c r="AC1" s="1"/>
      <c r="AD1" s="1"/>
      <c r="AE1" s="1"/>
    </row>
    <row r="2" spans="1:31" ht="23.25" x14ac:dyDescent="0.25">
      <c r="A2" s="1"/>
      <c r="B2" s="2"/>
      <c r="C2" s="3" t="s">
        <v>167</v>
      </c>
      <c r="D2" s="1"/>
      <c r="E2" s="1"/>
      <c r="F2" s="4"/>
      <c r="G2" s="1"/>
      <c r="H2" s="6" t="s">
        <v>229</v>
      </c>
      <c r="I2" s="1"/>
      <c r="J2" s="1"/>
      <c r="K2" s="1"/>
      <c r="L2" s="1"/>
      <c r="M2" s="1"/>
      <c r="N2" s="1"/>
      <c r="O2" s="1"/>
      <c r="P2" s="1"/>
      <c r="Q2" s="1"/>
      <c r="R2" s="1"/>
      <c r="S2" s="1"/>
      <c r="T2" s="1"/>
      <c r="U2" s="1"/>
      <c r="V2" s="1"/>
      <c r="W2" s="1"/>
      <c r="X2" s="1"/>
      <c r="Y2" s="1"/>
      <c r="Z2" s="1"/>
      <c r="AA2" s="1"/>
      <c r="AB2" s="1"/>
      <c r="AC2" s="1"/>
      <c r="AD2" s="1"/>
      <c r="AE2" s="1"/>
    </row>
    <row r="3" spans="1:31" ht="5.25" customHeight="1" x14ac:dyDescent="0.25">
      <c r="A3" s="7"/>
      <c r="B3" s="8"/>
      <c r="C3" s="9"/>
      <c r="D3" s="7"/>
      <c r="E3" s="10"/>
      <c r="F3" s="10"/>
      <c r="G3" s="7"/>
      <c r="H3" s="7"/>
      <c r="I3" s="7"/>
      <c r="J3" s="7"/>
      <c r="K3" s="7"/>
      <c r="L3" s="7"/>
      <c r="M3" s="7"/>
      <c r="N3" s="7"/>
      <c r="O3" s="7"/>
      <c r="P3" s="7"/>
      <c r="Q3" s="7"/>
      <c r="R3" s="7"/>
      <c r="S3" s="7"/>
      <c r="T3" s="7"/>
      <c r="U3" s="7"/>
      <c r="V3" s="7"/>
      <c r="W3" s="7"/>
      <c r="X3" s="7"/>
      <c r="Y3" s="7"/>
      <c r="Z3" s="7"/>
      <c r="AA3" s="7"/>
      <c r="AB3" s="7"/>
      <c r="AC3" s="7"/>
      <c r="AD3" s="7"/>
      <c r="AE3" s="7"/>
    </row>
    <row r="4" spans="1:31" ht="45" customHeight="1" x14ac:dyDescent="0.25">
      <c r="A4" s="7"/>
      <c r="B4" s="8"/>
      <c r="C4" s="189" t="s">
        <v>1</v>
      </c>
      <c r="D4" s="190"/>
      <c r="E4" s="190"/>
      <c r="F4" s="191"/>
      <c r="G4" s="11"/>
      <c r="H4" s="192" t="s">
        <v>168</v>
      </c>
      <c r="I4" s="193"/>
      <c r="J4" s="193"/>
      <c r="K4" s="193"/>
      <c r="L4" s="193"/>
      <c r="M4" s="193"/>
      <c r="N4" s="193"/>
      <c r="O4" s="193"/>
      <c r="P4" s="193"/>
      <c r="Q4" s="193"/>
      <c r="R4" s="193"/>
      <c r="S4" s="193"/>
      <c r="T4" s="193"/>
      <c r="U4" s="193"/>
      <c r="V4" s="193"/>
      <c r="W4" s="193"/>
      <c r="X4" s="193"/>
      <c r="Y4" s="193"/>
      <c r="Z4" s="193"/>
      <c r="AA4" s="193"/>
      <c r="AB4" s="193"/>
      <c r="AC4" s="193"/>
      <c r="AD4" s="193"/>
      <c r="AE4" s="194"/>
    </row>
    <row r="5" spans="1:31" ht="9" customHeight="1" x14ac:dyDescent="0.25">
      <c r="A5" s="7"/>
      <c r="B5" s="8"/>
      <c r="C5" s="12"/>
      <c r="D5" s="13"/>
      <c r="E5" s="13"/>
      <c r="F5" s="14"/>
      <c r="G5" s="11"/>
      <c r="H5" s="195"/>
      <c r="I5" s="196"/>
      <c r="J5" s="196"/>
      <c r="K5" s="196"/>
      <c r="L5" s="196"/>
      <c r="M5" s="196"/>
      <c r="N5" s="196"/>
      <c r="O5" s="196"/>
      <c r="P5" s="196"/>
      <c r="Q5" s="196"/>
      <c r="R5" s="196"/>
      <c r="S5" s="196"/>
      <c r="T5" s="196"/>
      <c r="U5" s="196"/>
      <c r="V5" s="196"/>
      <c r="W5" s="196"/>
      <c r="X5" s="196"/>
      <c r="Y5" s="196"/>
      <c r="Z5" s="196"/>
      <c r="AA5" s="196"/>
      <c r="AB5" s="196"/>
      <c r="AC5" s="196"/>
      <c r="AD5" s="196"/>
      <c r="AE5" s="197"/>
    </row>
    <row r="6" spans="1:31" ht="115.5" customHeight="1" x14ac:dyDescent="0.25">
      <c r="A6" s="15"/>
      <c r="B6" s="29"/>
      <c r="C6" s="45" t="s">
        <v>2</v>
      </c>
      <c r="D6" s="45" t="s">
        <v>3</v>
      </c>
      <c r="E6" s="45" t="s">
        <v>160</v>
      </c>
      <c r="F6" s="46" t="s">
        <v>4</v>
      </c>
      <c r="G6" s="47"/>
      <c r="H6" s="179" t="s">
        <v>169</v>
      </c>
      <c r="I6" s="180"/>
      <c r="J6" s="181" t="s">
        <v>170</v>
      </c>
      <c r="K6" s="182"/>
      <c r="L6" s="183" t="s">
        <v>171</v>
      </c>
      <c r="M6" s="183"/>
      <c r="N6" s="181" t="s">
        <v>172</v>
      </c>
      <c r="O6" s="182"/>
      <c r="P6" s="183" t="s">
        <v>173</v>
      </c>
      <c r="Q6" s="183"/>
      <c r="R6" s="181" t="s">
        <v>174</v>
      </c>
      <c r="S6" s="182"/>
      <c r="T6" s="183" t="s">
        <v>175</v>
      </c>
      <c r="U6" s="183"/>
      <c r="V6" s="183" t="s">
        <v>176</v>
      </c>
      <c r="W6" s="183"/>
      <c r="X6" s="183" t="s">
        <v>177</v>
      </c>
      <c r="Y6" s="183"/>
      <c r="Z6" s="187" t="s">
        <v>178</v>
      </c>
      <c r="AA6" s="188"/>
      <c r="AB6" s="181" t="s">
        <v>179</v>
      </c>
      <c r="AC6" s="182"/>
      <c r="AD6" s="183" t="s">
        <v>180</v>
      </c>
      <c r="AE6" s="183"/>
    </row>
    <row r="7" spans="1:31" ht="112.5" customHeight="1" x14ac:dyDescent="0.3">
      <c r="A7" s="164" t="s">
        <v>5</v>
      </c>
      <c r="B7" s="17" t="s">
        <v>6</v>
      </c>
      <c r="C7" s="32" t="s">
        <v>238</v>
      </c>
      <c r="D7" s="35" t="s">
        <v>8</v>
      </c>
      <c r="E7" s="33" t="s">
        <v>124</v>
      </c>
      <c r="F7" s="31" t="s">
        <v>9</v>
      </c>
      <c r="G7" s="48"/>
      <c r="H7" s="177">
        <v>41967</v>
      </c>
      <c r="I7" s="178"/>
      <c r="J7" s="177">
        <v>41967</v>
      </c>
      <c r="K7" s="178"/>
      <c r="L7" s="177">
        <v>41967</v>
      </c>
      <c r="M7" s="178"/>
      <c r="N7" s="184">
        <f>J34+7</f>
        <v>42027</v>
      </c>
      <c r="O7" s="185"/>
      <c r="P7" s="184">
        <f>L34+7</f>
        <v>42027</v>
      </c>
      <c r="Q7" s="185"/>
      <c r="R7" s="184">
        <f>H34+7</f>
        <v>42027</v>
      </c>
      <c r="S7" s="185"/>
      <c r="T7" s="184">
        <f>N34+10</f>
        <v>42128</v>
      </c>
      <c r="U7" s="185"/>
      <c r="V7" s="177">
        <v>41932</v>
      </c>
      <c r="W7" s="178"/>
      <c r="X7" s="177">
        <v>41932</v>
      </c>
      <c r="Y7" s="178"/>
      <c r="Z7" s="184">
        <f>N34+11</f>
        <v>42129</v>
      </c>
      <c r="AA7" s="185"/>
      <c r="AB7" s="177">
        <v>42219</v>
      </c>
      <c r="AC7" s="178"/>
      <c r="AD7" s="184">
        <f>P34+7</f>
        <v>42146</v>
      </c>
      <c r="AE7" s="185"/>
    </row>
    <row r="8" spans="1:31" ht="72.75" customHeight="1" x14ac:dyDescent="0.3">
      <c r="A8" s="165"/>
      <c r="B8" s="17" t="s">
        <v>15</v>
      </c>
      <c r="C8" s="32" t="s">
        <v>237</v>
      </c>
      <c r="D8" s="49" t="s">
        <v>203</v>
      </c>
      <c r="E8" s="34" t="s">
        <v>190</v>
      </c>
      <c r="F8" s="31" t="s">
        <v>204</v>
      </c>
      <c r="G8" s="50"/>
      <c r="H8" s="177">
        <v>41967</v>
      </c>
      <c r="I8" s="178"/>
      <c r="J8" s="177">
        <v>41967</v>
      </c>
      <c r="K8" s="178"/>
      <c r="L8" s="177">
        <v>41967</v>
      </c>
      <c r="M8" s="178"/>
      <c r="N8" s="177">
        <v>41967</v>
      </c>
      <c r="O8" s="178"/>
      <c r="P8" s="177">
        <v>41967</v>
      </c>
      <c r="Q8" s="178"/>
      <c r="R8" s="177">
        <v>41967</v>
      </c>
      <c r="S8" s="178"/>
      <c r="T8" s="177">
        <v>41967</v>
      </c>
      <c r="U8" s="178"/>
      <c r="V8" s="177">
        <v>41967</v>
      </c>
      <c r="W8" s="178"/>
      <c r="X8" s="177">
        <v>41967</v>
      </c>
      <c r="Y8" s="178"/>
      <c r="Z8" s="177">
        <v>41967</v>
      </c>
      <c r="AA8" s="178"/>
      <c r="AB8" s="177">
        <v>41967</v>
      </c>
      <c r="AC8" s="178"/>
      <c r="AD8" s="177">
        <v>41967</v>
      </c>
      <c r="AE8" s="178"/>
    </row>
    <row r="9" spans="1:31" ht="57" customHeight="1" x14ac:dyDescent="0.3">
      <c r="A9" s="165"/>
      <c r="B9" s="17" t="s">
        <v>10</v>
      </c>
      <c r="C9" s="32" t="s">
        <v>11</v>
      </c>
      <c r="D9" s="35" t="s">
        <v>12</v>
      </c>
      <c r="E9" s="33" t="s">
        <v>206</v>
      </c>
      <c r="F9" s="31" t="s">
        <v>13</v>
      </c>
      <c r="G9" s="48"/>
      <c r="H9" s="51">
        <f>H7</f>
        <v>41967</v>
      </c>
      <c r="I9" s="51">
        <f>H12-1</f>
        <v>41987</v>
      </c>
      <c r="J9" s="51">
        <f>J7</f>
        <v>41967</v>
      </c>
      <c r="K9" s="51">
        <f>J12-1</f>
        <v>41987</v>
      </c>
      <c r="L9" s="51">
        <f>L7</f>
        <v>41967</v>
      </c>
      <c r="M9" s="51">
        <f>L12-1</f>
        <v>41987</v>
      </c>
      <c r="N9" s="51">
        <f>N7</f>
        <v>42027</v>
      </c>
      <c r="O9" s="51">
        <f>N12-10</f>
        <v>42090</v>
      </c>
      <c r="P9" s="51">
        <f>P7</f>
        <v>42027</v>
      </c>
      <c r="Q9" s="51">
        <f>P12-1</f>
        <v>42108</v>
      </c>
      <c r="R9" s="51">
        <f>R7</f>
        <v>42027</v>
      </c>
      <c r="S9" s="51">
        <f>R12-1</f>
        <v>42131</v>
      </c>
      <c r="T9" s="51">
        <f>T7</f>
        <v>42128</v>
      </c>
      <c r="U9" s="51">
        <f>T12-1</f>
        <v>42185</v>
      </c>
      <c r="V9" s="51">
        <f>V7</f>
        <v>41932</v>
      </c>
      <c r="W9" s="51">
        <f>V12-3</f>
        <v>41943</v>
      </c>
      <c r="X9" s="51">
        <f>X7</f>
        <v>41932</v>
      </c>
      <c r="Y9" s="51">
        <f>W9</f>
        <v>41943</v>
      </c>
      <c r="Z9" s="51">
        <f>Z7</f>
        <v>42129</v>
      </c>
      <c r="AA9" s="51">
        <f>Z12+3</f>
        <v>42139</v>
      </c>
      <c r="AB9" s="51">
        <f>AB7</f>
        <v>42219</v>
      </c>
      <c r="AC9" s="51">
        <f>AB9+4</f>
        <v>42223</v>
      </c>
      <c r="AD9" s="51">
        <f>AD7</f>
        <v>42146</v>
      </c>
      <c r="AE9" s="51">
        <f>AD12-1</f>
        <v>42220</v>
      </c>
    </row>
    <row r="10" spans="1:31" ht="89.25" x14ac:dyDescent="0.3">
      <c r="A10" s="165"/>
      <c r="B10" s="17" t="s">
        <v>17</v>
      </c>
      <c r="C10" s="32" t="s">
        <v>18</v>
      </c>
      <c r="D10" s="33" t="s">
        <v>121</v>
      </c>
      <c r="E10" s="34" t="s">
        <v>207</v>
      </c>
      <c r="F10" s="35" t="s">
        <v>19</v>
      </c>
      <c r="G10" s="52"/>
      <c r="H10" s="148">
        <f>H29-70</f>
        <v>41946</v>
      </c>
      <c r="I10" s="149"/>
      <c r="J10" s="148">
        <f>J29-42</f>
        <v>41974</v>
      </c>
      <c r="K10" s="149"/>
      <c r="L10" s="148">
        <f>L12</f>
        <v>41988</v>
      </c>
      <c r="M10" s="149"/>
      <c r="N10" s="148">
        <f>N29-34</f>
        <v>42080</v>
      </c>
      <c r="O10" s="149"/>
      <c r="P10" s="148">
        <f>P12</f>
        <v>42109</v>
      </c>
      <c r="Q10" s="149"/>
      <c r="R10" s="148">
        <f>R29-29</f>
        <v>42128</v>
      </c>
      <c r="S10" s="149"/>
      <c r="T10" s="148">
        <f>T29-28</f>
        <v>42184</v>
      </c>
      <c r="U10" s="149"/>
      <c r="V10" s="177">
        <f>V12</f>
        <v>41946</v>
      </c>
      <c r="W10" s="178"/>
      <c r="X10" s="175">
        <f>V10</f>
        <v>41946</v>
      </c>
      <c r="Y10" s="176"/>
      <c r="Z10" s="175">
        <v>42136</v>
      </c>
      <c r="AA10" s="176"/>
      <c r="AB10" s="148">
        <f>Z10</f>
        <v>42136</v>
      </c>
      <c r="AC10" s="149"/>
      <c r="AD10" s="148">
        <f>AD12</f>
        <v>42221</v>
      </c>
      <c r="AE10" s="149"/>
    </row>
    <row r="11" spans="1:31" ht="16.5" x14ac:dyDescent="0.3">
      <c r="A11" s="165"/>
      <c r="B11" s="17"/>
      <c r="C11" s="32"/>
      <c r="D11" s="35"/>
      <c r="E11" s="36"/>
      <c r="F11" s="31"/>
      <c r="G11" s="50"/>
      <c r="H11" s="53" t="str">
        <f t="shared" ref="H11:AE11" si="0">TEXT(H12,"dddd")</f>
        <v>lunes</v>
      </c>
      <c r="I11" s="53" t="str">
        <f t="shared" si="0"/>
        <v>viernes</v>
      </c>
      <c r="J11" s="53" t="str">
        <f t="shared" si="0"/>
        <v>lunes</v>
      </c>
      <c r="K11" s="53" t="str">
        <f t="shared" si="0"/>
        <v>viernes</v>
      </c>
      <c r="L11" s="54" t="str">
        <f t="shared" si="0"/>
        <v>lunes</v>
      </c>
      <c r="M11" s="54" t="str">
        <f t="shared" si="0"/>
        <v>viernes</v>
      </c>
      <c r="N11" s="53" t="str">
        <f t="shared" si="0"/>
        <v>lunes</v>
      </c>
      <c r="O11" s="53" t="str">
        <f t="shared" si="0"/>
        <v>viernes</v>
      </c>
      <c r="P11" s="54" t="str">
        <f t="shared" si="0"/>
        <v>miércoles</v>
      </c>
      <c r="Q11" s="54" t="str">
        <f t="shared" si="0"/>
        <v>viernes</v>
      </c>
      <c r="R11" s="53" t="str">
        <f t="shared" si="0"/>
        <v>viernes</v>
      </c>
      <c r="S11" s="53" t="str">
        <f t="shared" si="0"/>
        <v>jueves</v>
      </c>
      <c r="T11" s="53" t="str">
        <f t="shared" si="0"/>
        <v>miércoles</v>
      </c>
      <c r="U11" s="53" t="str">
        <f t="shared" si="0"/>
        <v>jueves</v>
      </c>
      <c r="V11" s="53" t="str">
        <f t="shared" si="0"/>
        <v>lunes</v>
      </c>
      <c r="W11" s="53" t="str">
        <f t="shared" si="0"/>
        <v>viernes</v>
      </c>
      <c r="X11" s="53" t="str">
        <f t="shared" si="0"/>
        <v>lunes</v>
      </c>
      <c r="Y11" s="53" t="str">
        <f t="shared" si="0"/>
        <v>viernes</v>
      </c>
      <c r="Z11" s="53" t="str">
        <f t="shared" si="0"/>
        <v>martes</v>
      </c>
      <c r="AA11" s="53" t="str">
        <f t="shared" si="0"/>
        <v>miércoles</v>
      </c>
      <c r="AB11" s="53" t="str">
        <f t="shared" si="0"/>
        <v>lunes</v>
      </c>
      <c r="AC11" s="53" t="str">
        <f t="shared" si="0"/>
        <v>viernes</v>
      </c>
      <c r="AD11" s="54" t="str">
        <f t="shared" si="0"/>
        <v>miércoles</v>
      </c>
      <c r="AE11" s="54" t="str">
        <f t="shared" si="0"/>
        <v>viernes</v>
      </c>
    </row>
    <row r="12" spans="1:31" ht="51" x14ac:dyDescent="0.3">
      <c r="A12" s="165"/>
      <c r="B12" s="17" t="s">
        <v>20</v>
      </c>
      <c r="C12" s="32" t="s">
        <v>21</v>
      </c>
      <c r="D12" s="141" t="s">
        <v>191</v>
      </c>
      <c r="E12" s="34" t="s">
        <v>201</v>
      </c>
      <c r="F12" s="36" t="s">
        <v>192</v>
      </c>
      <c r="G12" s="55"/>
      <c r="H12" s="147">
        <f>H20+3</f>
        <v>41988</v>
      </c>
      <c r="I12" s="51">
        <f>H29+4</f>
        <v>42020</v>
      </c>
      <c r="J12" s="147">
        <f>H12</f>
        <v>41988</v>
      </c>
      <c r="K12" s="51">
        <f>J29+4</f>
        <v>42020</v>
      </c>
      <c r="L12" s="147">
        <f>H12</f>
        <v>41988</v>
      </c>
      <c r="M12" s="51">
        <f>L29+4</f>
        <v>42020</v>
      </c>
      <c r="N12" s="140">
        <f>N20-9</f>
        <v>42100</v>
      </c>
      <c r="O12" s="51">
        <f>N29+4</f>
        <v>42118</v>
      </c>
      <c r="P12" s="51">
        <f>P20-14</f>
        <v>42109</v>
      </c>
      <c r="Q12" s="51">
        <f>P29+4</f>
        <v>42139</v>
      </c>
      <c r="R12" s="51">
        <f>R20-14</f>
        <v>42132</v>
      </c>
      <c r="S12" s="51">
        <f>R29+2</f>
        <v>42159</v>
      </c>
      <c r="T12" s="51">
        <f>T20-14</f>
        <v>42186</v>
      </c>
      <c r="U12" s="51">
        <f>T29+3</f>
        <v>42215</v>
      </c>
      <c r="V12" s="51">
        <v>41946</v>
      </c>
      <c r="W12" s="147">
        <f>W27</f>
        <v>42202</v>
      </c>
      <c r="X12" s="147">
        <f>V12</f>
        <v>41946</v>
      </c>
      <c r="Y12" s="51">
        <f>X29+4</f>
        <v>42230</v>
      </c>
      <c r="Z12" s="65">
        <v>42136</v>
      </c>
      <c r="AA12" s="65">
        <f>T34</f>
        <v>42214</v>
      </c>
      <c r="AB12" s="147">
        <f>AB9+7</f>
        <v>42226</v>
      </c>
      <c r="AC12" s="51">
        <f>AB29+4</f>
        <v>42265</v>
      </c>
      <c r="AD12" s="51">
        <f>AD20-14</f>
        <v>42221</v>
      </c>
      <c r="AE12" s="51">
        <v>42251</v>
      </c>
    </row>
    <row r="13" spans="1:31" ht="49.5" x14ac:dyDescent="0.3">
      <c r="A13" s="165"/>
      <c r="B13" s="17" t="s">
        <v>22</v>
      </c>
      <c r="C13" s="32"/>
      <c r="D13" s="37" t="s">
        <v>122</v>
      </c>
      <c r="E13" s="37" t="s">
        <v>23</v>
      </c>
      <c r="F13" s="37"/>
      <c r="G13" s="56"/>
      <c r="H13" s="150">
        <v>41969</v>
      </c>
      <c r="I13" s="151"/>
      <c r="J13" s="150">
        <v>41971</v>
      </c>
      <c r="K13" s="151"/>
      <c r="L13" s="150">
        <v>41971</v>
      </c>
      <c r="M13" s="151"/>
      <c r="N13" s="150">
        <v>42090</v>
      </c>
      <c r="O13" s="151"/>
      <c r="P13" s="150">
        <v>42111</v>
      </c>
      <c r="Q13" s="151"/>
      <c r="R13" s="150">
        <v>42130</v>
      </c>
      <c r="S13" s="151"/>
      <c r="T13" s="150">
        <v>42188</v>
      </c>
      <c r="U13" s="151"/>
      <c r="V13" s="150" t="s">
        <v>14</v>
      </c>
      <c r="W13" s="151"/>
      <c r="X13" s="150">
        <v>42188</v>
      </c>
      <c r="Y13" s="151"/>
      <c r="Z13" s="150" t="s">
        <v>14</v>
      </c>
      <c r="AA13" s="151"/>
      <c r="AB13" s="150">
        <v>42244</v>
      </c>
      <c r="AC13" s="151"/>
      <c r="AD13" s="168">
        <v>42223</v>
      </c>
      <c r="AE13" s="168"/>
    </row>
    <row r="14" spans="1:31" ht="49.5" x14ac:dyDescent="0.3">
      <c r="A14" s="165"/>
      <c r="B14" s="17" t="s">
        <v>24</v>
      </c>
      <c r="C14" s="32"/>
      <c r="D14" s="37" t="s">
        <v>123</v>
      </c>
      <c r="E14" s="37" t="s">
        <v>23</v>
      </c>
      <c r="F14" s="37"/>
      <c r="G14" s="56"/>
      <c r="H14" s="57">
        <v>41971</v>
      </c>
      <c r="I14" s="57">
        <v>41982</v>
      </c>
      <c r="J14" s="123">
        <v>41974</v>
      </c>
      <c r="K14" s="123">
        <v>41978</v>
      </c>
      <c r="L14" s="123">
        <v>41974</v>
      </c>
      <c r="M14" s="123">
        <v>41978</v>
      </c>
      <c r="N14" s="57">
        <v>42100</v>
      </c>
      <c r="O14" s="57">
        <v>42104</v>
      </c>
      <c r="P14" s="57">
        <v>42114</v>
      </c>
      <c r="Q14" s="57">
        <v>42118</v>
      </c>
      <c r="R14" s="57">
        <v>42132</v>
      </c>
      <c r="S14" s="57">
        <v>42143</v>
      </c>
      <c r="T14" s="57">
        <v>42191</v>
      </c>
      <c r="U14" s="57">
        <v>42195</v>
      </c>
      <c r="V14" s="57" t="s">
        <v>14</v>
      </c>
      <c r="W14" s="57" t="s">
        <v>14</v>
      </c>
      <c r="X14" s="57">
        <v>42191</v>
      </c>
      <c r="Y14" s="57">
        <v>42193</v>
      </c>
      <c r="Z14" s="57" t="s">
        <v>14</v>
      </c>
      <c r="AA14" s="57" t="s">
        <v>14</v>
      </c>
      <c r="AB14" s="57">
        <v>42247</v>
      </c>
      <c r="AC14" s="57">
        <v>42251</v>
      </c>
      <c r="AD14" s="57">
        <v>42226</v>
      </c>
      <c r="AE14" s="57">
        <v>42230</v>
      </c>
    </row>
    <row r="15" spans="1:31" ht="51" customHeight="1" x14ac:dyDescent="0.3">
      <c r="A15" s="165"/>
      <c r="B15" s="17"/>
      <c r="C15" s="32" t="s">
        <v>21</v>
      </c>
      <c r="D15" s="35" t="s">
        <v>25</v>
      </c>
      <c r="E15" s="34" t="s">
        <v>126</v>
      </c>
      <c r="F15" s="38" t="s">
        <v>107</v>
      </c>
      <c r="G15" s="56"/>
      <c r="H15" s="148">
        <f>H18-7</f>
        <v>41976</v>
      </c>
      <c r="I15" s="149"/>
      <c r="J15" s="148">
        <f>H15</f>
        <v>41976</v>
      </c>
      <c r="K15" s="149"/>
      <c r="L15" s="148" t="s">
        <v>14</v>
      </c>
      <c r="M15" s="149"/>
      <c r="N15" s="175">
        <v>42090</v>
      </c>
      <c r="O15" s="176"/>
      <c r="P15" s="148" t="s">
        <v>14</v>
      </c>
      <c r="Q15" s="149"/>
      <c r="R15" s="148">
        <f>R18-7</f>
        <v>42137</v>
      </c>
      <c r="S15" s="149"/>
      <c r="T15" s="148">
        <f>T18-10</f>
        <v>42188</v>
      </c>
      <c r="U15" s="149"/>
      <c r="V15" s="148" t="s">
        <v>14</v>
      </c>
      <c r="W15" s="149"/>
      <c r="X15" s="148">
        <f>T15</f>
        <v>42188</v>
      </c>
      <c r="Y15" s="149"/>
      <c r="Z15" s="148" t="s">
        <v>14</v>
      </c>
      <c r="AA15" s="149"/>
      <c r="AB15" s="148">
        <f>AB18-7</f>
        <v>42244</v>
      </c>
      <c r="AC15" s="149"/>
      <c r="AD15" s="148" t="s">
        <v>14</v>
      </c>
      <c r="AE15" s="149"/>
    </row>
    <row r="16" spans="1:31" ht="76.5" x14ac:dyDescent="0.3">
      <c r="A16" s="165"/>
      <c r="B16" s="17"/>
      <c r="C16" s="32" t="s">
        <v>236</v>
      </c>
      <c r="D16" s="35" t="s">
        <v>26</v>
      </c>
      <c r="E16" s="34" t="s">
        <v>125</v>
      </c>
      <c r="F16" s="38" t="s">
        <v>108</v>
      </c>
      <c r="G16" s="56"/>
      <c r="H16" s="148">
        <f>H18-12</f>
        <v>41971</v>
      </c>
      <c r="I16" s="149"/>
      <c r="J16" s="148">
        <f>H16</f>
        <v>41971</v>
      </c>
      <c r="K16" s="149"/>
      <c r="L16" s="148" t="s">
        <v>14</v>
      </c>
      <c r="M16" s="149"/>
      <c r="N16" s="175">
        <v>42090</v>
      </c>
      <c r="O16" s="176"/>
      <c r="P16" s="148" t="s">
        <v>14</v>
      </c>
      <c r="Q16" s="149"/>
      <c r="R16" s="148">
        <f>R18-9</f>
        <v>42135</v>
      </c>
      <c r="S16" s="149"/>
      <c r="T16" s="148">
        <f>T18-10</f>
        <v>42188</v>
      </c>
      <c r="U16" s="149"/>
      <c r="V16" s="148" t="s">
        <v>14</v>
      </c>
      <c r="W16" s="149"/>
      <c r="X16" s="148">
        <f>T16</f>
        <v>42188</v>
      </c>
      <c r="Y16" s="149"/>
      <c r="Z16" s="148" t="s">
        <v>14</v>
      </c>
      <c r="AA16" s="149"/>
      <c r="AB16" s="148">
        <f>AB18-9</f>
        <v>42242</v>
      </c>
      <c r="AC16" s="149"/>
      <c r="AD16" s="148" t="s">
        <v>14</v>
      </c>
      <c r="AE16" s="149"/>
    </row>
    <row r="17" spans="1:38" s="68" customFormat="1" ht="66" customHeight="1" x14ac:dyDescent="0.3">
      <c r="A17" s="165"/>
      <c r="B17" s="67" t="s">
        <v>27</v>
      </c>
      <c r="C17" s="32" t="s">
        <v>236</v>
      </c>
      <c r="D17" s="35" t="s">
        <v>28</v>
      </c>
      <c r="E17" s="34" t="s">
        <v>127</v>
      </c>
      <c r="F17" s="35" t="s">
        <v>29</v>
      </c>
      <c r="G17" s="56"/>
      <c r="H17" s="148">
        <f>H16</f>
        <v>41971</v>
      </c>
      <c r="I17" s="149"/>
      <c r="J17" s="148">
        <f>H17</f>
        <v>41971</v>
      </c>
      <c r="K17" s="149"/>
      <c r="L17" s="148" t="s">
        <v>14</v>
      </c>
      <c r="M17" s="149"/>
      <c r="N17" s="175">
        <v>42090</v>
      </c>
      <c r="O17" s="176"/>
      <c r="P17" s="148" t="s">
        <v>14</v>
      </c>
      <c r="Q17" s="149"/>
      <c r="R17" s="148">
        <f>R16</f>
        <v>42135</v>
      </c>
      <c r="S17" s="149"/>
      <c r="T17" s="148">
        <f>T16</f>
        <v>42188</v>
      </c>
      <c r="U17" s="149"/>
      <c r="V17" s="148" t="s">
        <v>14</v>
      </c>
      <c r="W17" s="149"/>
      <c r="X17" s="148">
        <f>T17</f>
        <v>42188</v>
      </c>
      <c r="Y17" s="149"/>
      <c r="Z17" s="148" t="s">
        <v>14</v>
      </c>
      <c r="AA17" s="149"/>
      <c r="AB17" s="148">
        <f>AB16</f>
        <v>42242</v>
      </c>
      <c r="AC17" s="149"/>
      <c r="AD17" s="148" t="s">
        <v>14</v>
      </c>
      <c r="AE17" s="149"/>
      <c r="AF17" s="5"/>
      <c r="AG17" s="5"/>
      <c r="AH17" s="5"/>
      <c r="AI17" s="5"/>
      <c r="AJ17" s="5"/>
      <c r="AK17" s="5"/>
      <c r="AL17" s="5"/>
    </row>
    <row r="18" spans="1:38" ht="76.5" x14ac:dyDescent="0.3">
      <c r="A18" s="165"/>
      <c r="B18" s="17" t="s">
        <v>30</v>
      </c>
      <c r="C18" s="32" t="s">
        <v>236</v>
      </c>
      <c r="D18" s="36" t="s">
        <v>31</v>
      </c>
      <c r="E18" s="39" t="s">
        <v>128</v>
      </c>
      <c r="F18" s="31"/>
      <c r="G18" s="56"/>
      <c r="H18" s="148">
        <f>H25-7</f>
        <v>41983</v>
      </c>
      <c r="I18" s="149"/>
      <c r="J18" s="148">
        <f>H18</f>
        <v>41983</v>
      </c>
      <c r="K18" s="149"/>
      <c r="L18" s="148" t="s">
        <v>14</v>
      </c>
      <c r="M18" s="149"/>
      <c r="N18" s="175">
        <v>41739</v>
      </c>
      <c r="O18" s="176"/>
      <c r="P18" s="148" t="s">
        <v>14</v>
      </c>
      <c r="Q18" s="149"/>
      <c r="R18" s="148">
        <f>R25-7</f>
        <v>42144</v>
      </c>
      <c r="S18" s="149"/>
      <c r="T18" s="148">
        <f>T25-7</f>
        <v>42198</v>
      </c>
      <c r="U18" s="149"/>
      <c r="V18" s="148" t="s">
        <v>14</v>
      </c>
      <c r="W18" s="149"/>
      <c r="X18" s="148">
        <f>T18</f>
        <v>42198</v>
      </c>
      <c r="Y18" s="149"/>
      <c r="Z18" s="148" t="s">
        <v>14</v>
      </c>
      <c r="AA18" s="149"/>
      <c r="AB18" s="148">
        <f>AB25-7</f>
        <v>42251</v>
      </c>
      <c r="AC18" s="149"/>
      <c r="AD18" s="148" t="s">
        <v>14</v>
      </c>
      <c r="AE18" s="149"/>
    </row>
    <row r="19" spans="1:38" ht="66" x14ac:dyDescent="0.3">
      <c r="A19" s="186"/>
      <c r="B19" s="17" t="s">
        <v>32</v>
      </c>
      <c r="C19" s="32" t="s">
        <v>236</v>
      </c>
      <c r="D19" s="35" t="s">
        <v>33</v>
      </c>
      <c r="E19" s="40" t="s">
        <v>129</v>
      </c>
      <c r="F19" s="31" t="s">
        <v>34</v>
      </c>
      <c r="G19" s="58"/>
      <c r="H19" s="148">
        <f>H20-28</f>
        <v>41957</v>
      </c>
      <c r="I19" s="149"/>
      <c r="J19" s="148">
        <f>H19</f>
        <v>41957</v>
      </c>
      <c r="K19" s="149"/>
      <c r="L19" s="148" t="s">
        <v>14</v>
      </c>
      <c r="M19" s="149"/>
      <c r="N19" s="148">
        <v>42090</v>
      </c>
      <c r="O19" s="149"/>
      <c r="P19" s="148" t="s">
        <v>14</v>
      </c>
      <c r="Q19" s="149"/>
      <c r="R19" s="148">
        <f>R20-14</f>
        <v>42132</v>
      </c>
      <c r="S19" s="149"/>
      <c r="T19" s="148">
        <f>T20-12</f>
        <v>42188</v>
      </c>
      <c r="U19" s="149"/>
      <c r="V19" s="148" t="s">
        <v>14</v>
      </c>
      <c r="W19" s="149"/>
      <c r="X19" s="148">
        <f>T19</f>
        <v>42188</v>
      </c>
      <c r="Y19" s="149"/>
      <c r="Z19" s="148" t="s">
        <v>14</v>
      </c>
      <c r="AA19" s="149"/>
      <c r="AB19" s="148">
        <f>AB20-12</f>
        <v>42244</v>
      </c>
      <c r="AC19" s="149"/>
      <c r="AD19" s="148" t="s">
        <v>14</v>
      </c>
      <c r="AE19" s="149"/>
    </row>
    <row r="20" spans="1:38" ht="66" x14ac:dyDescent="0.3">
      <c r="A20" s="28"/>
      <c r="B20" s="30" t="s">
        <v>35</v>
      </c>
      <c r="C20" s="32" t="s">
        <v>36</v>
      </c>
      <c r="D20" s="64" t="s">
        <v>37</v>
      </c>
      <c r="E20" s="33" t="s">
        <v>109</v>
      </c>
      <c r="F20" s="31" t="s">
        <v>38</v>
      </c>
      <c r="G20" s="58"/>
      <c r="H20" s="172">
        <f>I14+3</f>
        <v>41985</v>
      </c>
      <c r="I20" s="173"/>
      <c r="J20" s="172">
        <f>K14+5</f>
        <v>41983</v>
      </c>
      <c r="K20" s="173"/>
      <c r="L20" s="172">
        <f>M14+5</f>
        <v>41983</v>
      </c>
      <c r="M20" s="173"/>
      <c r="N20" s="148">
        <f>O14+5</f>
        <v>42109</v>
      </c>
      <c r="O20" s="149"/>
      <c r="P20" s="172">
        <f>Q14+5</f>
        <v>42123</v>
      </c>
      <c r="Q20" s="173"/>
      <c r="R20" s="172">
        <f>S14+3</f>
        <v>42146</v>
      </c>
      <c r="S20" s="173"/>
      <c r="T20" s="172">
        <f>U14+5</f>
        <v>42200</v>
      </c>
      <c r="U20" s="173"/>
      <c r="V20" s="172" t="s">
        <v>14</v>
      </c>
      <c r="W20" s="173"/>
      <c r="X20" s="172">
        <f>Y14+5</f>
        <v>42198</v>
      </c>
      <c r="Y20" s="173"/>
      <c r="Z20" s="172" t="s">
        <v>14</v>
      </c>
      <c r="AA20" s="173"/>
      <c r="AB20" s="172">
        <f>AC14+5</f>
        <v>42256</v>
      </c>
      <c r="AC20" s="173"/>
      <c r="AD20" s="174">
        <f>AE14+5</f>
        <v>42235</v>
      </c>
      <c r="AE20" s="174"/>
    </row>
    <row r="21" spans="1:38" ht="63.75" x14ac:dyDescent="0.3">
      <c r="A21" s="170" t="s">
        <v>39</v>
      </c>
      <c r="B21" s="30" t="s">
        <v>40</v>
      </c>
      <c r="C21" s="32" t="s">
        <v>41</v>
      </c>
      <c r="D21" s="59" t="s">
        <v>42</v>
      </c>
      <c r="E21" s="33" t="s">
        <v>110</v>
      </c>
      <c r="F21" s="31" t="s">
        <v>43</v>
      </c>
      <c r="G21" s="58"/>
      <c r="H21" s="148">
        <f>H20+4</f>
        <v>41989</v>
      </c>
      <c r="I21" s="149"/>
      <c r="J21" s="148">
        <f>J20+2</f>
        <v>41985</v>
      </c>
      <c r="K21" s="149"/>
      <c r="L21" s="148">
        <f>L20+2</f>
        <v>41985</v>
      </c>
      <c r="M21" s="149"/>
      <c r="N21" s="148">
        <f>N20+1</f>
        <v>42110</v>
      </c>
      <c r="O21" s="149"/>
      <c r="P21" s="148">
        <f>P20+5</f>
        <v>42128</v>
      </c>
      <c r="Q21" s="149"/>
      <c r="R21" s="148">
        <f>R20+4</f>
        <v>42150</v>
      </c>
      <c r="S21" s="149"/>
      <c r="T21" s="148">
        <f>T20+2</f>
        <v>42202</v>
      </c>
      <c r="U21" s="149"/>
      <c r="V21" s="148" t="s">
        <v>14</v>
      </c>
      <c r="W21" s="149"/>
      <c r="X21" s="148">
        <f>X20+2</f>
        <v>42200</v>
      </c>
      <c r="Y21" s="149"/>
      <c r="Z21" s="148" t="s">
        <v>14</v>
      </c>
      <c r="AA21" s="149"/>
      <c r="AB21" s="148">
        <f>AB20+2</f>
        <v>42258</v>
      </c>
      <c r="AC21" s="149"/>
      <c r="AD21" s="167">
        <f>AD20+2</f>
        <v>42237</v>
      </c>
      <c r="AE21" s="167"/>
    </row>
    <row r="22" spans="1:38" ht="76.5" x14ac:dyDescent="0.3">
      <c r="A22" s="171"/>
      <c r="B22" s="30" t="s">
        <v>44</v>
      </c>
      <c r="C22" s="32" t="s">
        <v>45</v>
      </c>
      <c r="D22" s="35" t="s">
        <v>46</v>
      </c>
      <c r="E22" s="33" t="s">
        <v>111</v>
      </c>
      <c r="F22" s="31" t="s">
        <v>47</v>
      </c>
      <c r="G22" s="60"/>
      <c r="H22" s="148">
        <f>H20+4</f>
        <v>41989</v>
      </c>
      <c r="I22" s="149"/>
      <c r="J22" s="148">
        <f>J20+2</f>
        <v>41985</v>
      </c>
      <c r="K22" s="149"/>
      <c r="L22" s="148">
        <f>L20+2</f>
        <v>41985</v>
      </c>
      <c r="M22" s="149"/>
      <c r="N22" s="148">
        <f>N20+1</f>
        <v>42110</v>
      </c>
      <c r="O22" s="149"/>
      <c r="P22" s="148">
        <f>P21</f>
        <v>42128</v>
      </c>
      <c r="Q22" s="149"/>
      <c r="R22" s="148">
        <f>R21</f>
        <v>42150</v>
      </c>
      <c r="S22" s="149"/>
      <c r="T22" s="148">
        <f>T20+2</f>
        <v>42202</v>
      </c>
      <c r="U22" s="149"/>
      <c r="V22" s="148" t="s">
        <v>14</v>
      </c>
      <c r="W22" s="149"/>
      <c r="X22" s="148">
        <f>X20+2</f>
        <v>42200</v>
      </c>
      <c r="Y22" s="149"/>
      <c r="Z22" s="148" t="s">
        <v>14</v>
      </c>
      <c r="AA22" s="149"/>
      <c r="AB22" s="148">
        <f>AB20+2</f>
        <v>42258</v>
      </c>
      <c r="AC22" s="149"/>
      <c r="AD22" s="148">
        <f>AD21</f>
        <v>42237</v>
      </c>
      <c r="AE22" s="149"/>
    </row>
    <row r="23" spans="1:38" ht="63.75" x14ac:dyDescent="0.3">
      <c r="A23" s="171"/>
      <c r="B23" s="30" t="s">
        <v>40</v>
      </c>
      <c r="C23" s="32" t="s">
        <v>41</v>
      </c>
      <c r="D23" s="31" t="s">
        <v>48</v>
      </c>
      <c r="E23" s="33" t="s">
        <v>112</v>
      </c>
      <c r="F23" s="31" t="s">
        <v>43</v>
      </c>
      <c r="G23" s="58"/>
      <c r="H23" s="148">
        <f>H22+1</f>
        <v>41990</v>
      </c>
      <c r="I23" s="149"/>
      <c r="J23" s="148">
        <f>J22+3</f>
        <v>41988</v>
      </c>
      <c r="K23" s="149"/>
      <c r="L23" s="167">
        <f>L22+3</f>
        <v>41988</v>
      </c>
      <c r="M23" s="167"/>
      <c r="N23" s="167">
        <f>N22</f>
        <v>42110</v>
      </c>
      <c r="O23" s="167"/>
      <c r="P23" s="167">
        <f>P22+1</f>
        <v>42129</v>
      </c>
      <c r="Q23" s="167"/>
      <c r="R23" s="148">
        <f>R22+1</f>
        <v>42151</v>
      </c>
      <c r="S23" s="149"/>
      <c r="T23" s="148">
        <f>T22+3</f>
        <v>42205</v>
      </c>
      <c r="U23" s="149"/>
      <c r="V23" s="148" t="s">
        <v>14</v>
      </c>
      <c r="W23" s="149"/>
      <c r="X23" s="148">
        <f>X22+1</f>
        <v>42201</v>
      </c>
      <c r="Y23" s="149"/>
      <c r="Z23" s="148" t="s">
        <v>14</v>
      </c>
      <c r="AA23" s="149"/>
      <c r="AB23" s="148">
        <f>AB22</f>
        <v>42258</v>
      </c>
      <c r="AC23" s="149"/>
      <c r="AD23" s="148">
        <f>AD22+3</f>
        <v>42240</v>
      </c>
      <c r="AE23" s="149"/>
    </row>
    <row r="24" spans="1:38" ht="51" x14ac:dyDescent="0.3">
      <c r="A24" s="171"/>
      <c r="B24" s="30"/>
      <c r="C24" s="32" t="s">
        <v>49</v>
      </c>
      <c r="D24" s="35" t="s">
        <v>50</v>
      </c>
      <c r="E24" s="34" t="s">
        <v>113</v>
      </c>
      <c r="F24" s="31" t="s">
        <v>51</v>
      </c>
      <c r="G24" s="60"/>
      <c r="H24" s="51">
        <f>H22+1</f>
        <v>41990</v>
      </c>
      <c r="I24" s="145">
        <f>H27</f>
        <v>42012</v>
      </c>
      <c r="J24" s="51">
        <f>J22+3</f>
        <v>41988</v>
      </c>
      <c r="K24" s="145">
        <f>J27</f>
        <v>42012</v>
      </c>
      <c r="L24" s="51">
        <f>L22+3</f>
        <v>41988</v>
      </c>
      <c r="M24" s="51">
        <v>42111</v>
      </c>
      <c r="N24" s="146">
        <f>N22+1</f>
        <v>42111</v>
      </c>
      <c r="O24" s="146">
        <v>41746</v>
      </c>
      <c r="P24" s="51">
        <f>P22+1</f>
        <v>42129</v>
      </c>
      <c r="Q24" s="51">
        <v>42223</v>
      </c>
      <c r="R24" s="51">
        <f>R22+1</f>
        <v>42151</v>
      </c>
      <c r="S24" s="51">
        <f>R27</f>
        <v>42156</v>
      </c>
      <c r="T24" s="51">
        <f>T22+3</f>
        <v>42205</v>
      </c>
      <c r="U24" s="51">
        <f>T27</f>
        <v>42209</v>
      </c>
      <c r="V24" s="148" t="s">
        <v>14</v>
      </c>
      <c r="W24" s="149"/>
      <c r="X24" s="51">
        <f>X22+1</f>
        <v>42201</v>
      </c>
      <c r="Y24" s="51">
        <f>X27</f>
        <v>42222</v>
      </c>
      <c r="Z24" s="148" t="s">
        <v>14</v>
      </c>
      <c r="AA24" s="149"/>
      <c r="AB24" s="51">
        <f>AB22</f>
        <v>42258</v>
      </c>
      <c r="AC24" s="51">
        <f>AB27</f>
        <v>42257</v>
      </c>
      <c r="AD24" s="51">
        <f>AD23</f>
        <v>42240</v>
      </c>
      <c r="AE24" s="51">
        <v>42335</v>
      </c>
    </row>
    <row r="25" spans="1:38" ht="89.25" x14ac:dyDescent="0.3">
      <c r="A25" s="171"/>
      <c r="B25" s="30" t="s">
        <v>52</v>
      </c>
      <c r="C25" s="32" t="s">
        <v>53</v>
      </c>
      <c r="D25" s="31" t="s">
        <v>54</v>
      </c>
      <c r="E25" s="41" t="s">
        <v>114</v>
      </c>
      <c r="F25" s="31" t="s">
        <v>55</v>
      </c>
      <c r="G25" s="52"/>
      <c r="H25" s="148">
        <f>H22+1</f>
        <v>41990</v>
      </c>
      <c r="I25" s="169"/>
      <c r="J25" s="167">
        <f>H25</f>
        <v>41990</v>
      </c>
      <c r="K25" s="167"/>
      <c r="L25" s="169" t="s">
        <v>14</v>
      </c>
      <c r="M25" s="149"/>
      <c r="N25" s="169">
        <f>N22+1</f>
        <v>42111</v>
      </c>
      <c r="O25" s="149"/>
      <c r="P25" s="148" t="s">
        <v>14</v>
      </c>
      <c r="Q25" s="149"/>
      <c r="R25" s="148">
        <f>R22+1</f>
        <v>42151</v>
      </c>
      <c r="S25" s="149"/>
      <c r="T25" s="148">
        <f>T22+3</f>
        <v>42205</v>
      </c>
      <c r="U25" s="149"/>
      <c r="V25" s="148" t="s">
        <v>14</v>
      </c>
      <c r="W25" s="149"/>
      <c r="X25" s="148">
        <f>T25</f>
        <v>42205</v>
      </c>
      <c r="Y25" s="149"/>
      <c r="Z25" s="148" t="str">
        <f>Z22</f>
        <v>NA</v>
      </c>
      <c r="AA25" s="149"/>
      <c r="AB25" s="148">
        <f>AB22</f>
        <v>42258</v>
      </c>
      <c r="AC25" s="149"/>
      <c r="AD25" s="148" t="s">
        <v>14</v>
      </c>
      <c r="AE25" s="149"/>
    </row>
    <row r="26" spans="1:38" ht="93.6" customHeight="1" x14ac:dyDescent="0.3">
      <c r="A26" s="171"/>
      <c r="B26" s="30"/>
      <c r="C26" s="32" t="s">
        <v>41</v>
      </c>
      <c r="D26" s="59" t="s">
        <v>106</v>
      </c>
      <c r="E26" s="33" t="s">
        <v>200</v>
      </c>
      <c r="F26" s="35" t="s">
        <v>60</v>
      </c>
      <c r="G26" s="60"/>
      <c r="H26" s="148">
        <f>H27-1</f>
        <v>42011</v>
      </c>
      <c r="I26" s="149"/>
      <c r="J26" s="148">
        <f>J27-1</f>
        <v>42011</v>
      </c>
      <c r="K26" s="149"/>
      <c r="L26" s="148">
        <v>41745</v>
      </c>
      <c r="M26" s="149"/>
      <c r="N26" s="148">
        <v>42109</v>
      </c>
      <c r="O26" s="149"/>
      <c r="P26" s="148">
        <v>42222</v>
      </c>
      <c r="Q26" s="149"/>
      <c r="R26" s="148">
        <v>42152</v>
      </c>
      <c r="S26" s="149"/>
      <c r="T26" s="148">
        <v>42208</v>
      </c>
      <c r="U26" s="149"/>
      <c r="V26" s="148" t="s">
        <v>14</v>
      </c>
      <c r="W26" s="149"/>
      <c r="X26" s="148">
        <v>42221</v>
      </c>
      <c r="Y26" s="149"/>
      <c r="Z26" s="137" t="s">
        <v>14</v>
      </c>
      <c r="AA26" s="138"/>
      <c r="AB26" s="148">
        <v>42256</v>
      </c>
      <c r="AC26" s="149"/>
      <c r="AD26" s="148">
        <v>41604</v>
      </c>
      <c r="AE26" s="149"/>
    </row>
    <row r="27" spans="1:38" ht="93.6" customHeight="1" x14ac:dyDescent="0.3">
      <c r="A27" s="171"/>
      <c r="B27" s="30"/>
      <c r="C27" s="32" t="s">
        <v>21</v>
      </c>
      <c r="D27" s="59" t="s">
        <v>57</v>
      </c>
      <c r="E27" s="34" t="s">
        <v>230</v>
      </c>
      <c r="F27" s="141" t="s">
        <v>202</v>
      </c>
      <c r="G27" s="60"/>
      <c r="H27" s="135">
        <v>42012</v>
      </c>
      <c r="I27" s="136" t="s">
        <v>196</v>
      </c>
      <c r="J27" s="143">
        <v>42012</v>
      </c>
      <c r="K27" s="136" t="s">
        <v>197</v>
      </c>
      <c r="L27" s="148">
        <v>42111</v>
      </c>
      <c r="M27" s="149"/>
      <c r="N27" s="136">
        <v>42110</v>
      </c>
      <c r="O27" s="144" t="s">
        <v>215</v>
      </c>
      <c r="P27" s="148">
        <v>42223</v>
      </c>
      <c r="Q27" s="149"/>
      <c r="R27" s="148">
        <v>42156</v>
      </c>
      <c r="S27" s="149"/>
      <c r="T27" s="148">
        <v>42209</v>
      </c>
      <c r="U27" s="149"/>
      <c r="V27" s="136">
        <v>41946</v>
      </c>
      <c r="W27" s="136">
        <v>42202</v>
      </c>
      <c r="X27" s="136">
        <v>42222</v>
      </c>
      <c r="Y27" s="139" t="s">
        <v>198</v>
      </c>
      <c r="Z27" s="136">
        <v>42261</v>
      </c>
      <c r="AA27" s="136">
        <v>42216</v>
      </c>
      <c r="AB27" s="136">
        <v>42257</v>
      </c>
      <c r="AC27" s="139" t="s">
        <v>199</v>
      </c>
      <c r="AD27" s="148">
        <v>42335</v>
      </c>
      <c r="AE27" s="149"/>
    </row>
    <row r="28" spans="1:38" ht="16.5" x14ac:dyDescent="0.3">
      <c r="A28" s="16"/>
      <c r="B28" s="30"/>
      <c r="C28" s="32"/>
      <c r="D28" s="41"/>
      <c r="E28" s="41"/>
      <c r="F28" s="31"/>
      <c r="G28" s="61"/>
      <c r="H28" s="150" t="str">
        <f>TEXT(H29,"dddd")</f>
        <v>lunes</v>
      </c>
      <c r="I28" s="151"/>
      <c r="J28" s="150" t="str">
        <f>TEXT(J29,"dddd")</f>
        <v>lunes</v>
      </c>
      <c r="K28" s="151"/>
      <c r="L28" s="168" t="str">
        <f>TEXT(L29,"dddd")</f>
        <v>lunes</v>
      </c>
      <c r="M28" s="168"/>
      <c r="N28" s="150" t="str">
        <f>TEXT(N29,"dddd")</f>
        <v>lunes</v>
      </c>
      <c r="O28" s="151"/>
      <c r="P28" s="168" t="str">
        <f>TEXT(P29,"dddd")</f>
        <v>lunes</v>
      </c>
      <c r="Q28" s="168"/>
      <c r="R28" s="150" t="str">
        <f>TEXT(R29,"dddd")</f>
        <v>martes</v>
      </c>
      <c r="S28" s="151"/>
      <c r="T28" s="150" t="str">
        <f>TEXT(T29,"dddd")</f>
        <v>lunes</v>
      </c>
      <c r="U28" s="151"/>
      <c r="V28" s="150" t="str">
        <f>TEXT(V29,"dddd")</f>
        <v>lunes</v>
      </c>
      <c r="W28" s="151"/>
      <c r="X28" s="150" t="str">
        <f>TEXT(X29,"dddd")</f>
        <v>lunes</v>
      </c>
      <c r="Y28" s="151"/>
      <c r="Z28" s="150" t="str">
        <f>TEXT(Z29,"dddd")</f>
        <v>lunes</v>
      </c>
      <c r="AA28" s="151"/>
      <c r="AB28" s="150" t="str">
        <f>TEXT(AB29,"dddd")</f>
        <v>lunes</v>
      </c>
      <c r="AC28" s="151"/>
      <c r="AD28" s="168" t="str">
        <f>TEXT(AD29,"dddd")</f>
        <v>lunes</v>
      </c>
      <c r="AE28" s="168"/>
    </row>
    <row r="29" spans="1:38" ht="31.5" customHeight="1" x14ac:dyDescent="0.3">
      <c r="A29" s="166" t="s">
        <v>66</v>
      </c>
      <c r="B29" s="30" t="s">
        <v>67</v>
      </c>
      <c r="C29" s="32"/>
      <c r="D29" s="37" t="s">
        <v>68</v>
      </c>
      <c r="E29" s="37" t="s">
        <v>23</v>
      </c>
      <c r="F29" s="37"/>
      <c r="G29" s="61"/>
      <c r="H29" s="150">
        <v>42016</v>
      </c>
      <c r="I29" s="151"/>
      <c r="J29" s="150">
        <v>42016</v>
      </c>
      <c r="K29" s="151"/>
      <c r="L29" s="150">
        <v>42016</v>
      </c>
      <c r="M29" s="151"/>
      <c r="N29" s="150">
        <v>42114</v>
      </c>
      <c r="O29" s="151"/>
      <c r="P29" s="150">
        <v>42135</v>
      </c>
      <c r="Q29" s="151"/>
      <c r="R29" s="150">
        <v>42157</v>
      </c>
      <c r="S29" s="151"/>
      <c r="T29" s="150">
        <v>42212</v>
      </c>
      <c r="U29" s="151"/>
      <c r="V29" s="150">
        <v>42226</v>
      </c>
      <c r="W29" s="151"/>
      <c r="X29" s="150">
        <v>42226</v>
      </c>
      <c r="Y29" s="151"/>
      <c r="Z29" s="150">
        <v>42261</v>
      </c>
      <c r="AA29" s="151"/>
      <c r="AB29" s="150">
        <v>42261</v>
      </c>
      <c r="AC29" s="151"/>
      <c r="AD29" s="168">
        <v>42247</v>
      </c>
      <c r="AE29" s="168"/>
    </row>
    <row r="30" spans="1:38" ht="63.75" x14ac:dyDescent="0.3">
      <c r="A30" s="166"/>
      <c r="B30" s="30" t="s">
        <v>61</v>
      </c>
      <c r="C30" s="32" t="s">
        <v>62</v>
      </c>
      <c r="D30" s="62" t="s">
        <v>63</v>
      </c>
      <c r="E30" s="34" t="s">
        <v>205</v>
      </c>
      <c r="F30" s="35" t="s">
        <v>231</v>
      </c>
      <c r="G30" s="48"/>
      <c r="H30" s="148">
        <f>H34-1</f>
        <v>42019</v>
      </c>
      <c r="I30" s="149"/>
      <c r="J30" s="148">
        <f>J34-1</f>
        <v>42019</v>
      </c>
      <c r="K30" s="149"/>
      <c r="L30" s="148" t="s">
        <v>14</v>
      </c>
      <c r="M30" s="149"/>
      <c r="N30" s="148">
        <f>N33-1</f>
        <v>42117</v>
      </c>
      <c r="O30" s="149"/>
      <c r="P30" s="148" t="s">
        <v>14</v>
      </c>
      <c r="Q30" s="149"/>
      <c r="R30" s="148">
        <f>R33-1</f>
        <v>42158</v>
      </c>
      <c r="S30" s="149"/>
      <c r="T30" s="148">
        <f>T33-1</f>
        <v>42213</v>
      </c>
      <c r="U30" s="149"/>
      <c r="V30" s="148" t="s">
        <v>14</v>
      </c>
      <c r="W30" s="149"/>
      <c r="X30" s="148">
        <f>X33-1</f>
        <v>42229</v>
      </c>
      <c r="Y30" s="149"/>
      <c r="Z30" s="148" t="s">
        <v>14</v>
      </c>
      <c r="AA30" s="149"/>
      <c r="AB30" s="148">
        <f>AB34-1</f>
        <v>42264</v>
      </c>
      <c r="AC30" s="149"/>
      <c r="AD30" s="148" t="s">
        <v>14</v>
      </c>
      <c r="AE30" s="149"/>
    </row>
    <row r="31" spans="1:38" ht="52.5" customHeight="1" x14ac:dyDescent="0.3">
      <c r="A31" s="166"/>
      <c r="B31" s="30"/>
      <c r="C31" s="32" t="s">
        <v>41</v>
      </c>
      <c r="D31" s="62" t="s">
        <v>104</v>
      </c>
      <c r="E31" s="41" t="s">
        <v>115</v>
      </c>
      <c r="F31" s="35"/>
      <c r="G31" s="55"/>
      <c r="H31" s="148">
        <f>H34-1</f>
        <v>42019</v>
      </c>
      <c r="I31" s="149"/>
      <c r="J31" s="148">
        <f>J34-1</f>
        <v>42019</v>
      </c>
      <c r="K31" s="149"/>
      <c r="L31" s="148">
        <f>L34-1</f>
        <v>42019</v>
      </c>
      <c r="M31" s="149"/>
      <c r="N31" s="148">
        <f>N34-1</f>
        <v>42117</v>
      </c>
      <c r="O31" s="149"/>
      <c r="P31" s="148">
        <f>P34-1</f>
        <v>42138</v>
      </c>
      <c r="Q31" s="149"/>
      <c r="R31" s="148">
        <f>R34-1</f>
        <v>42158</v>
      </c>
      <c r="S31" s="149"/>
      <c r="T31" s="148">
        <f>T34-1</f>
        <v>42213</v>
      </c>
      <c r="U31" s="149"/>
      <c r="V31" s="148" t="s">
        <v>14</v>
      </c>
      <c r="W31" s="149"/>
      <c r="X31" s="148">
        <f>X34-1</f>
        <v>42229</v>
      </c>
      <c r="Y31" s="149"/>
      <c r="Z31" s="148" t="s">
        <v>14</v>
      </c>
      <c r="AA31" s="149"/>
      <c r="AB31" s="148">
        <f>AB34-1</f>
        <v>42264</v>
      </c>
      <c r="AC31" s="149"/>
      <c r="AD31" s="148">
        <f>AD34-1</f>
        <v>42250</v>
      </c>
      <c r="AE31" s="149"/>
    </row>
    <row r="32" spans="1:38" ht="49.5" x14ac:dyDescent="0.3">
      <c r="A32" s="166"/>
      <c r="B32" s="30" t="s">
        <v>69</v>
      </c>
      <c r="C32" s="32" t="s">
        <v>21</v>
      </c>
      <c r="D32" s="36" t="s">
        <v>193</v>
      </c>
      <c r="E32" s="36" t="s">
        <v>116</v>
      </c>
      <c r="F32" s="35" t="s">
        <v>70</v>
      </c>
      <c r="G32" s="55"/>
      <c r="H32" s="51">
        <f>H29</f>
        <v>42016</v>
      </c>
      <c r="I32" s="51">
        <f>H32+4</f>
        <v>42020</v>
      </c>
      <c r="J32" s="51">
        <f>J29</f>
        <v>42016</v>
      </c>
      <c r="K32" s="51">
        <f>J32+4</f>
        <v>42020</v>
      </c>
      <c r="L32" s="51">
        <f>L29</f>
        <v>42016</v>
      </c>
      <c r="M32" s="51">
        <f>L32+4</f>
        <v>42020</v>
      </c>
      <c r="N32" s="51">
        <f>N29</f>
        <v>42114</v>
      </c>
      <c r="O32" s="51">
        <f>N32+4</f>
        <v>42118</v>
      </c>
      <c r="P32" s="51">
        <f>P29</f>
        <v>42135</v>
      </c>
      <c r="Q32" s="51">
        <f>P32+4</f>
        <v>42139</v>
      </c>
      <c r="R32" s="51">
        <f>R29</f>
        <v>42157</v>
      </c>
      <c r="S32" s="51">
        <f>R32+2</f>
        <v>42159</v>
      </c>
      <c r="T32" s="51">
        <f>T29</f>
        <v>42212</v>
      </c>
      <c r="U32" s="51">
        <f>T32+2</f>
        <v>42214</v>
      </c>
      <c r="V32" s="51" t="s">
        <v>14</v>
      </c>
      <c r="W32" s="51" t="s">
        <v>14</v>
      </c>
      <c r="X32" s="51">
        <f>X29</f>
        <v>42226</v>
      </c>
      <c r="Y32" s="51">
        <f>X32+4</f>
        <v>42230</v>
      </c>
      <c r="Z32" s="51" t="s">
        <v>14</v>
      </c>
      <c r="AA32" s="51" t="s">
        <v>14</v>
      </c>
      <c r="AB32" s="51">
        <f>AB29</f>
        <v>42261</v>
      </c>
      <c r="AC32" s="51">
        <f>AB32+4</f>
        <v>42265</v>
      </c>
      <c r="AD32" s="51">
        <f>AD29</f>
        <v>42247</v>
      </c>
      <c r="AE32" s="51">
        <f>AD32+4</f>
        <v>42251</v>
      </c>
    </row>
    <row r="33" spans="1:31" ht="57.75" customHeight="1" x14ac:dyDescent="0.3">
      <c r="A33" s="166"/>
      <c r="B33" s="30" t="s">
        <v>71</v>
      </c>
      <c r="C33" s="32" t="s">
        <v>36</v>
      </c>
      <c r="D33" s="41" t="s">
        <v>72</v>
      </c>
      <c r="E33" s="41" t="s">
        <v>117</v>
      </c>
      <c r="F33" s="35"/>
      <c r="G33" s="48"/>
      <c r="H33" s="148">
        <f>H34</f>
        <v>42020</v>
      </c>
      <c r="I33" s="149"/>
      <c r="J33" s="148">
        <f>J34</f>
        <v>42020</v>
      </c>
      <c r="K33" s="149"/>
      <c r="L33" s="167">
        <f>L34</f>
        <v>42020</v>
      </c>
      <c r="M33" s="167"/>
      <c r="N33" s="148">
        <f>N34</f>
        <v>42118</v>
      </c>
      <c r="O33" s="149"/>
      <c r="P33" s="148">
        <f>P34</f>
        <v>42139</v>
      </c>
      <c r="Q33" s="149"/>
      <c r="R33" s="148">
        <v>42159</v>
      </c>
      <c r="S33" s="149"/>
      <c r="T33" s="148">
        <f>U32</f>
        <v>42214</v>
      </c>
      <c r="U33" s="149"/>
      <c r="V33" s="148" t="s">
        <v>14</v>
      </c>
      <c r="W33" s="149"/>
      <c r="X33" s="148">
        <f>X34</f>
        <v>42230</v>
      </c>
      <c r="Y33" s="149"/>
      <c r="Z33" s="148" t="str">
        <f>AA32</f>
        <v>NA</v>
      </c>
      <c r="AA33" s="149"/>
      <c r="AB33" s="167">
        <f>AB34</f>
        <v>42265</v>
      </c>
      <c r="AC33" s="167"/>
      <c r="AD33" s="167">
        <f>AD34</f>
        <v>42251</v>
      </c>
      <c r="AE33" s="167"/>
    </row>
    <row r="34" spans="1:31" ht="76.5" customHeight="1" x14ac:dyDescent="0.3">
      <c r="A34" s="166"/>
      <c r="B34" s="30" t="s">
        <v>73</v>
      </c>
      <c r="C34" s="32" t="s">
        <v>238</v>
      </c>
      <c r="D34" s="33" t="s">
        <v>74</v>
      </c>
      <c r="E34" s="41" t="s">
        <v>166</v>
      </c>
      <c r="F34" s="35" t="s">
        <v>105</v>
      </c>
      <c r="G34" s="48"/>
      <c r="H34" s="148">
        <f>H29+4</f>
        <v>42020</v>
      </c>
      <c r="I34" s="149"/>
      <c r="J34" s="148">
        <f>J29+4</f>
        <v>42020</v>
      </c>
      <c r="K34" s="149"/>
      <c r="L34" s="148">
        <f>L29+4</f>
        <v>42020</v>
      </c>
      <c r="M34" s="149"/>
      <c r="N34" s="148">
        <f>N29+4</f>
        <v>42118</v>
      </c>
      <c r="O34" s="149"/>
      <c r="P34" s="148">
        <f>P29+4</f>
        <v>42139</v>
      </c>
      <c r="Q34" s="149"/>
      <c r="R34" s="148">
        <f>R29+2</f>
        <v>42159</v>
      </c>
      <c r="S34" s="149"/>
      <c r="T34" s="148">
        <f>T33</f>
        <v>42214</v>
      </c>
      <c r="U34" s="149"/>
      <c r="V34" s="148">
        <f>W39</f>
        <v>42202</v>
      </c>
      <c r="W34" s="149"/>
      <c r="X34" s="148">
        <f>X29+4</f>
        <v>42230</v>
      </c>
      <c r="Y34" s="149"/>
      <c r="Z34" s="148">
        <f>T34</f>
        <v>42214</v>
      </c>
      <c r="AA34" s="149"/>
      <c r="AB34" s="148">
        <f>AB29+4</f>
        <v>42265</v>
      </c>
      <c r="AC34" s="149"/>
      <c r="AD34" s="148">
        <f>AD29+4</f>
        <v>42251</v>
      </c>
      <c r="AE34" s="149"/>
    </row>
    <row r="35" spans="1:31" ht="63.75" x14ac:dyDescent="0.3">
      <c r="A35" s="166"/>
      <c r="B35" s="30" t="s">
        <v>75</v>
      </c>
      <c r="C35" s="32" t="s">
        <v>76</v>
      </c>
      <c r="D35" s="36" t="s">
        <v>77</v>
      </c>
      <c r="E35" s="36" t="s">
        <v>118</v>
      </c>
      <c r="F35" s="35" t="s">
        <v>130</v>
      </c>
      <c r="G35" s="63"/>
      <c r="H35" s="148">
        <f>H34+1</f>
        <v>42021</v>
      </c>
      <c r="I35" s="149"/>
      <c r="J35" s="148">
        <f>J34+1</f>
        <v>42021</v>
      </c>
      <c r="K35" s="149"/>
      <c r="L35" s="148">
        <f>L34+1</f>
        <v>42021</v>
      </c>
      <c r="M35" s="149"/>
      <c r="N35" s="148">
        <f>N34+1</f>
        <v>42119</v>
      </c>
      <c r="O35" s="149"/>
      <c r="P35" s="148">
        <f>P34+1</f>
        <v>42140</v>
      </c>
      <c r="Q35" s="149"/>
      <c r="R35" s="148">
        <f>R34+1</f>
        <v>42160</v>
      </c>
      <c r="S35" s="149"/>
      <c r="T35" s="148">
        <f>T34+1</f>
        <v>42215</v>
      </c>
      <c r="U35" s="149"/>
      <c r="V35" s="148" t="s">
        <v>14</v>
      </c>
      <c r="W35" s="149"/>
      <c r="X35" s="148">
        <f>X34+1</f>
        <v>42231</v>
      </c>
      <c r="Y35" s="149"/>
      <c r="Z35" s="148" t="s">
        <v>14</v>
      </c>
      <c r="AA35" s="149"/>
      <c r="AB35" s="148">
        <f>AB34+1</f>
        <v>42266</v>
      </c>
      <c r="AC35" s="149"/>
      <c r="AD35" s="148">
        <f>AD34+1</f>
        <v>42252</v>
      </c>
      <c r="AE35" s="149"/>
    </row>
    <row r="36" spans="1:31" ht="49.5" x14ac:dyDescent="0.3">
      <c r="A36" s="166"/>
      <c r="B36" s="30" t="s">
        <v>78</v>
      </c>
      <c r="C36" s="32" t="s">
        <v>65</v>
      </c>
      <c r="D36" s="36" t="s">
        <v>103</v>
      </c>
      <c r="E36" s="41" t="s">
        <v>119</v>
      </c>
      <c r="F36" s="35" t="s">
        <v>79</v>
      </c>
      <c r="G36" s="63"/>
      <c r="H36" s="148">
        <f>H34</f>
        <v>42020</v>
      </c>
      <c r="I36" s="149"/>
      <c r="J36" s="148">
        <f>J34</f>
        <v>42020</v>
      </c>
      <c r="K36" s="149"/>
      <c r="L36" s="148">
        <f>L34</f>
        <v>42020</v>
      </c>
      <c r="M36" s="149"/>
      <c r="N36" s="148">
        <f>N34</f>
        <v>42118</v>
      </c>
      <c r="O36" s="149"/>
      <c r="P36" s="148">
        <f>P34</f>
        <v>42139</v>
      </c>
      <c r="Q36" s="149"/>
      <c r="R36" s="148">
        <f>R34</f>
        <v>42159</v>
      </c>
      <c r="S36" s="149"/>
      <c r="T36" s="148">
        <f>T34</f>
        <v>42214</v>
      </c>
      <c r="U36" s="149"/>
      <c r="V36" s="148" t="s">
        <v>14</v>
      </c>
      <c r="W36" s="149"/>
      <c r="X36" s="148">
        <f>X34</f>
        <v>42230</v>
      </c>
      <c r="Y36" s="149"/>
      <c r="Z36" s="148" t="s">
        <v>14</v>
      </c>
      <c r="AA36" s="149"/>
      <c r="AB36" s="148">
        <f>AB34</f>
        <v>42265</v>
      </c>
      <c r="AC36" s="149"/>
      <c r="AD36" s="167">
        <f>AD34</f>
        <v>42251</v>
      </c>
      <c r="AE36" s="167"/>
    </row>
    <row r="37" spans="1:31" ht="105" customHeight="1" x14ac:dyDescent="0.3">
      <c r="A37" s="164" t="s">
        <v>80</v>
      </c>
      <c r="B37" s="17" t="s">
        <v>81</v>
      </c>
      <c r="C37" s="32" t="s">
        <v>235</v>
      </c>
      <c r="D37" s="34" t="s">
        <v>82</v>
      </c>
      <c r="E37" s="41" t="s">
        <v>120</v>
      </c>
      <c r="F37" s="31" t="s">
        <v>132</v>
      </c>
      <c r="G37" s="63"/>
      <c r="H37" s="198" t="s">
        <v>194</v>
      </c>
      <c r="I37" s="199"/>
      <c r="J37" s="198" t="s">
        <v>194</v>
      </c>
      <c r="K37" s="199"/>
      <c r="L37" s="198" t="s">
        <v>194</v>
      </c>
      <c r="M37" s="199"/>
      <c r="N37" s="198" t="s">
        <v>195</v>
      </c>
      <c r="O37" s="200"/>
      <c r="P37" s="198" t="s">
        <v>222</v>
      </c>
      <c r="Q37" s="200"/>
      <c r="R37" s="198" t="s">
        <v>222</v>
      </c>
      <c r="S37" s="200"/>
      <c r="T37" s="198" t="s">
        <v>223</v>
      </c>
      <c r="U37" s="200"/>
      <c r="V37" s="198" t="s">
        <v>224</v>
      </c>
      <c r="W37" s="200"/>
      <c r="X37" s="198" t="s">
        <v>225</v>
      </c>
      <c r="Y37" s="200"/>
      <c r="Z37" s="198" t="s">
        <v>181</v>
      </c>
      <c r="AA37" s="200"/>
      <c r="AB37" s="198" t="s">
        <v>226</v>
      </c>
      <c r="AC37" s="200"/>
      <c r="AD37" s="201" t="s">
        <v>227</v>
      </c>
      <c r="AE37" s="201"/>
    </row>
    <row r="38" spans="1:31" ht="16.5" x14ac:dyDescent="0.3">
      <c r="A38" s="165"/>
      <c r="B38" s="17"/>
      <c r="C38" s="43"/>
      <c r="D38" s="41"/>
      <c r="E38" s="41"/>
      <c r="F38" s="42"/>
      <c r="G38" s="50"/>
      <c r="H38" s="54" t="s">
        <v>216</v>
      </c>
      <c r="I38" s="54" t="s">
        <v>217</v>
      </c>
      <c r="J38" s="54" t="s">
        <v>216</v>
      </c>
      <c r="K38" s="54" t="s">
        <v>217</v>
      </c>
      <c r="L38" s="54" t="s">
        <v>216</v>
      </c>
      <c r="M38" s="54" t="s">
        <v>217</v>
      </c>
      <c r="N38" s="54" t="s">
        <v>217</v>
      </c>
      <c r="O38" s="54" t="s">
        <v>217</v>
      </c>
      <c r="P38" s="54" t="s">
        <v>217</v>
      </c>
      <c r="Q38" s="54" t="s">
        <v>218</v>
      </c>
      <c r="R38" s="54" t="s">
        <v>217</v>
      </c>
      <c r="S38" s="54" t="s">
        <v>219</v>
      </c>
      <c r="T38" s="54" t="s">
        <v>217</v>
      </c>
      <c r="U38" s="54" t="s">
        <v>217</v>
      </c>
      <c r="V38" s="54" t="s">
        <v>216</v>
      </c>
      <c r="W38" s="54" t="s">
        <v>220</v>
      </c>
      <c r="X38" s="54" t="s">
        <v>216</v>
      </c>
      <c r="Y38" s="54" t="s">
        <v>217</v>
      </c>
      <c r="Z38" s="54" t="s">
        <v>218</v>
      </c>
      <c r="AA38" s="54" t="s">
        <v>217</v>
      </c>
      <c r="AB38" s="54" t="s">
        <v>216</v>
      </c>
      <c r="AC38" s="54" t="s">
        <v>217</v>
      </c>
      <c r="AD38" s="54" t="s">
        <v>216</v>
      </c>
      <c r="AE38" s="54" t="s">
        <v>218</v>
      </c>
    </row>
    <row r="39" spans="1:31" ht="140.25" x14ac:dyDescent="0.3">
      <c r="A39" s="165"/>
      <c r="B39" s="17" t="s">
        <v>84</v>
      </c>
      <c r="C39" s="32" t="s">
        <v>238</v>
      </c>
      <c r="D39" s="62" t="s">
        <v>83</v>
      </c>
      <c r="E39" s="41" t="s">
        <v>221</v>
      </c>
      <c r="F39" s="44" t="s">
        <v>131</v>
      </c>
      <c r="G39" s="63"/>
      <c r="H39" s="51">
        <f>H12</f>
        <v>41988</v>
      </c>
      <c r="I39" s="51">
        <f>H34</f>
        <v>42020</v>
      </c>
      <c r="J39" s="51">
        <f>J12</f>
        <v>41988</v>
      </c>
      <c r="K39" s="51">
        <f>J34</f>
        <v>42020</v>
      </c>
      <c r="L39" s="51">
        <f>L12</f>
        <v>41988</v>
      </c>
      <c r="M39" s="51">
        <f>L34</f>
        <v>42020</v>
      </c>
      <c r="N39" s="51">
        <v>42111</v>
      </c>
      <c r="O39" s="51">
        <f>N34</f>
        <v>42118</v>
      </c>
      <c r="P39" s="51">
        <v>42132</v>
      </c>
      <c r="Q39" s="51">
        <f>P34</f>
        <v>42139</v>
      </c>
      <c r="R39" s="51">
        <v>42153</v>
      </c>
      <c r="S39" s="51">
        <f>R34</f>
        <v>42159</v>
      </c>
      <c r="T39" s="51">
        <v>42179</v>
      </c>
      <c r="U39" s="51">
        <f>T34</f>
        <v>42214</v>
      </c>
      <c r="V39" s="51">
        <f>V12</f>
        <v>41946</v>
      </c>
      <c r="W39" s="51">
        <v>42202</v>
      </c>
      <c r="X39" s="147">
        <v>42205</v>
      </c>
      <c r="Y39" s="51">
        <f>X34</f>
        <v>42230</v>
      </c>
      <c r="Z39" s="51" t="e">
        <f>#REF!</f>
        <v>#REF!</v>
      </c>
      <c r="AA39" s="51">
        <f>Z34</f>
        <v>42214</v>
      </c>
      <c r="AB39" s="51">
        <f>AB12</f>
        <v>42226</v>
      </c>
      <c r="AC39" s="51">
        <f>AB34</f>
        <v>42265</v>
      </c>
      <c r="AD39" s="51">
        <v>42244</v>
      </c>
      <c r="AE39" s="51">
        <f>AD34</f>
        <v>42251</v>
      </c>
    </row>
    <row r="40" spans="1:31" ht="24" customHeight="1" x14ac:dyDescent="0.25">
      <c r="A40" s="7"/>
      <c r="B40" s="8"/>
      <c r="C40" s="9"/>
      <c r="D40" s="7"/>
      <c r="E40" s="10"/>
      <c r="F40" s="10"/>
      <c r="G40" s="7"/>
      <c r="H40" s="7"/>
      <c r="I40" s="7"/>
      <c r="J40" s="7"/>
      <c r="K40" s="7"/>
      <c r="L40" s="7"/>
      <c r="M40" s="7"/>
      <c r="N40" s="7"/>
      <c r="O40" s="7"/>
      <c r="P40" s="7"/>
      <c r="Q40" s="7"/>
      <c r="R40" s="7"/>
      <c r="S40" s="7"/>
      <c r="T40" s="7"/>
      <c r="U40" s="7"/>
      <c r="V40" s="7"/>
      <c r="W40" s="7"/>
      <c r="X40" s="7"/>
      <c r="Y40" s="7"/>
      <c r="Z40" s="7"/>
      <c r="AA40" s="7"/>
      <c r="AB40" s="7"/>
      <c r="AC40" s="7"/>
      <c r="AD40" s="7"/>
      <c r="AE40" s="7"/>
    </row>
    <row r="41" spans="1:31" ht="16.5" thickBot="1" x14ac:dyDescent="0.3">
      <c r="A41" s="7"/>
      <c r="B41" s="8"/>
      <c r="C41" s="9"/>
      <c r="D41" s="7"/>
      <c r="E41" s="10"/>
      <c r="F41" s="10"/>
      <c r="G41" s="7"/>
      <c r="H41" s="7"/>
      <c r="I41" s="7"/>
      <c r="J41" s="7"/>
      <c r="K41" s="7"/>
      <c r="L41" s="7"/>
      <c r="M41" s="7"/>
      <c r="N41" s="7"/>
      <c r="O41" s="7"/>
      <c r="P41" s="7"/>
      <c r="Q41" s="7"/>
      <c r="R41" s="7"/>
      <c r="S41" s="7"/>
      <c r="T41" s="7"/>
      <c r="U41" s="7"/>
      <c r="V41" s="7"/>
      <c r="W41" s="7"/>
      <c r="X41" s="7"/>
      <c r="Y41" s="7"/>
      <c r="Z41" s="7"/>
      <c r="AA41" s="7"/>
      <c r="AB41" s="7"/>
      <c r="AC41" s="7"/>
      <c r="AD41" s="7"/>
      <c r="AE41" s="7"/>
    </row>
    <row r="42" spans="1:31" ht="16.5" thickBot="1" x14ac:dyDescent="0.3">
      <c r="A42" s="7"/>
      <c r="B42" s="8"/>
      <c r="C42" s="18" t="s">
        <v>85</v>
      </c>
      <c r="D42" s="158" t="s">
        <v>86</v>
      </c>
      <c r="E42" s="159"/>
      <c r="F42" s="10"/>
      <c r="G42" s="7"/>
      <c r="H42" s="7"/>
      <c r="I42" s="7"/>
      <c r="J42" s="7"/>
      <c r="K42" s="7"/>
      <c r="L42" s="7"/>
      <c r="M42" s="7"/>
      <c r="N42" s="7"/>
      <c r="O42" s="7"/>
      <c r="P42" s="7"/>
      <c r="Q42" s="7"/>
      <c r="R42" s="7"/>
      <c r="S42" s="7"/>
      <c r="T42" s="7"/>
      <c r="U42" s="7"/>
      <c r="V42" s="7"/>
      <c r="W42" s="7"/>
      <c r="X42" s="7"/>
      <c r="Y42" s="7"/>
      <c r="Z42" s="7"/>
      <c r="AA42" s="7"/>
      <c r="AB42" s="7"/>
      <c r="AC42" s="7"/>
      <c r="AD42" s="7"/>
      <c r="AE42" s="7"/>
    </row>
    <row r="43" spans="1:31" ht="16.5" thickBot="1" x14ac:dyDescent="0.3">
      <c r="A43" s="7"/>
      <c r="B43" s="8"/>
      <c r="C43" s="19"/>
      <c r="D43" s="20"/>
      <c r="E43" s="10"/>
      <c r="F43" s="10"/>
      <c r="G43" s="7"/>
      <c r="H43" s="7"/>
      <c r="I43" s="7"/>
      <c r="J43" s="7"/>
      <c r="K43" s="7"/>
      <c r="L43" s="7"/>
      <c r="M43" s="7"/>
      <c r="N43" s="7"/>
      <c r="O43" s="7"/>
      <c r="P43" s="7"/>
      <c r="Q43" s="7"/>
      <c r="R43" s="7"/>
      <c r="S43" s="7"/>
      <c r="T43" s="7"/>
      <c r="U43" s="7"/>
      <c r="V43" s="7"/>
      <c r="W43" s="7"/>
      <c r="X43" s="7"/>
      <c r="Y43" s="7"/>
      <c r="Z43" s="7"/>
      <c r="AA43" s="7"/>
      <c r="AB43" s="7"/>
      <c r="AC43" s="7"/>
      <c r="AD43" s="7"/>
      <c r="AE43" s="7"/>
    </row>
    <row r="44" spans="1:31" ht="42.75" customHeight="1" x14ac:dyDescent="0.25">
      <c r="A44" s="7"/>
      <c r="B44" s="8"/>
      <c r="C44" s="21" t="s">
        <v>87</v>
      </c>
      <c r="D44" s="160" t="s">
        <v>88</v>
      </c>
      <c r="E44" s="161"/>
      <c r="F44" s="10"/>
      <c r="G44" s="7"/>
      <c r="H44" s="7"/>
      <c r="I44" s="7"/>
      <c r="J44" s="7"/>
      <c r="K44" s="7"/>
      <c r="L44" s="7"/>
      <c r="M44" s="7"/>
      <c r="N44" s="7"/>
      <c r="O44" s="7"/>
      <c r="P44" s="7"/>
      <c r="Q44" s="7"/>
      <c r="R44" s="7"/>
      <c r="S44" s="7"/>
      <c r="T44" s="7"/>
      <c r="U44" s="7"/>
      <c r="V44" s="7"/>
      <c r="W44" s="7"/>
      <c r="X44" s="7"/>
      <c r="Y44" s="7"/>
      <c r="Z44" s="7"/>
      <c r="AA44" s="7"/>
      <c r="AB44" s="7"/>
      <c r="AC44" s="7"/>
      <c r="AD44" s="7"/>
      <c r="AE44" s="7"/>
    </row>
    <row r="45" spans="1:31" ht="50.25" customHeight="1" x14ac:dyDescent="0.25">
      <c r="A45" s="7"/>
      <c r="B45" s="8"/>
      <c r="C45" s="66" t="s">
        <v>89</v>
      </c>
      <c r="D45" s="152" t="s">
        <v>90</v>
      </c>
      <c r="E45" s="153"/>
      <c r="F45" s="10"/>
      <c r="G45" s="7"/>
      <c r="H45" s="7"/>
      <c r="I45" s="7"/>
      <c r="J45" s="7"/>
      <c r="K45" s="7"/>
      <c r="L45" s="7"/>
      <c r="M45" s="7"/>
      <c r="N45" s="7"/>
      <c r="O45" s="7"/>
      <c r="P45" s="7"/>
      <c r="Q45" s="7"/>
      <c r="R45" s="7"/>
      <c r="S45" s="7"/>
      <c r="T45" s="7"/>
      <c r="U45" s="7"/>
      <c r="V45" s="7"/>
      <c r="W45" s="7"/>
      <c r="X45" s="7"/>
      <c r="Y45" s="7"/>
      <c r="Z45" s="7"/>
      <c r="AA45" s="7"/>
      <c r="AB45" s="7"/>
      <c r="AC45" s="7"/>
      <c r="AD45" s="7"/>
      <c r="AE45" s="7"/>
    </row>
    <row r="46" spans="1:31" ht="33.75" customHeight="1" x14ac:dyDescent="0.25">
      <c r="A46" s="7"/>
      <c r="B46" s="8"/>
      <c r="C46" s="22" t="s">
        <v>91</v>
      </c>
      <c r="D46" s="162" t="s">
        <v>92</v>
      </c>
      <c r="E46" s="163"/>
      <c r="F46" s="10"/>
      <c r="G46" s="7"/>
      <c r="H46" s="7"/>
      <c r="I46" s="7"/>
      <c r="J46" s="7"/>
      <c r="K46" s="7"/>
      <c r="L46" s="7"/>
      <c r="M46" s="7"/>
      <c r="N46" s="7"/>
      <c r="O46" s="7"/>
      <c r="P46" s="7"/>
      <c r="Q46" s="7"/>
      <c r="R46" s="7"/>
      <c r="S46" s="7"/>
      <c r="T46" s="7"/>
      <c r="U46" s="7"/>
      <c r="V46" s="7"/>
      <c r="W46" s="7"/>
      <c r="X46" s="7"/>
      <c r="Y46" s="7"/>
      <c r="Z46" s="7"/>
      <c r="AA46" s="7"/>
      <c r="AB46" s="7"/>
      <c r="AC46" s="7"/>
      <c r="AD46" s="7"/>
      <c r="AE46" s="7"/>
    </row>
    <row r="47" spans="1:31" ht="31.5" customHeight="1" x14ac:dyDescent="0.25">
      <c r="A47" s="7"/>
      <c r="B47" s="8"/>
      <c r="C47" s="23" t="s">
        <v>93</v>
      </c>
      <c r="D47" s="162" t="s">
        <v>94</v>
      </c>
      <c r="E47" s="163"/>
      <c r="F47" s="10"/>
      <c r="G47" s="7"/>
      <c r="H47" s="7"/>
      <c r="I47" s="7"/>
      <c r="J47" s="7"/>
      <c r="K47" s="7"/>
      <c r="L47" s="7"/>
      <c r="M47" s="7"/>
      <c r="N47" s="7"/>
      <c r="O47" s="7"/>
      <c r="P47" s="7"/>
      <c r="Q47" s="7"/>
      <c r="R47" s="7"/>
      <c r="S47" s="7"/>
      <c r="T47" s="7"/>
      <c r="U47" s="7"/>
      <c r="V47" s="7"/>
      <c r="W47" s="7"/>
      <c r="X47" s="7"/>
      <c r="Y47" s="7"/>
      <c r="Z47" s="7"/>
      <c r="AA47" s="7"/>
      <c r="AB47" s="7"/>
      <c r="AC47" s="7"/>
      <c r="AD47" s="7"/>
      <c r="AE47" s="7"/>
    </row>
    <row r="48" spans="1:31" ht="31.5" x14ac:dyDescent="0.25">
      <c r="A48" s="7"/>
      <c r="B48" s="8"/>
      <c r="C48" s="24" t="s">
        <v>95</v>
      </c>
      <c r="D48" s="162" t="s">
        <v>96</v>
      </c>
      <c r="E48" s="163"/>
      <c r="F48" s="10"/>
      <c r="G48" s="7"/>
      <c r="H48" s="7"/>
      <c r="I48" s="7"/>
      <c r="J48" s="7"/>
      <c r="K48" s="7"/>
      <c r="L48" s="7"/>
      <c r="M48" s="7"/>
      <c r="N48" s="7"/>
      <c r="O48" s="7"/>
      <c r="P48" s="7"/>
      <c r="Q48" s="7"/>
      <c r="R48" s="7"/>
      <c r="S48" s="7"/>
      <c r="T48" s="7"/>
      <c r="U48" s="7"/>
      <c r="V48" s="7"/>
      <c r="W48" s="7"/>
      <c r="X48" s="7"/>
      <c r="Y48" s="7"/>
      <c r="Z48" s="7"/>
      <c r="AA48" s="7"/>
      <c r="AB48" s="7"/>
      <c r="AC48" s="7"/>
      <c r="AD48" s="7"/>
      <c r="AE48" s="7"/>
    </row>
    <row r="49" spans="1:31" ht="62.25" customHeight="1" x14ac:dyDescent="0.25">
      <c r="A49" s="7"/>
      <c r="B49" s="8"/>
      <c r="C49" s="25" t="s">
        <v>97</v>
      </c>
      <c r="D49" s="152" t="s">
        <v>98</v>
      </c>
      <c r="E49" s="153"/>
      <c r="F49" s="10"/>
      <c r="G49" s="7"/>
      <c r="H49" s="7"/>
      <c r="I49" s="7"/>
      <c r="J49" s="7"/>
      <c r="K49" s="7"/>
      <c r="L49" s="7"/>
      <c r="M49" s="7"/>
      <c r="N49" s="7"/>
      <c r="O49" s="7"/>
      <c r="P49" s="7"/>
      <c r="Q49" s="7"/>
      <c r="R49" s="7"/>
      <c r="S49" s="7"/>
      <c r="T49" s="7"/>
      <c r="U49" s="7"/>
      <c r="V49" s="7"/>
      <c r="W49" s="7"/>
      <c r="X49" s="7"/>
      <c r="Y49" s="7"/>
      <c r="Z49" s="7"/>
      <c r="AA49" s="7"/>
      <c r="AB49" s="7"/>
      <c r="AC49" s="7"/>
      <c r="AD49" s="7"/>
      <c r="AE49" s="7"/>
    </row>
    <row r="50" spans="1:31" ht="33.75" customHeight="1" x14ac:dyDescent="0.25">
      <c r="A50" s="7"/>
      <c r="B50" s="8"/>
      <c r="C50" s="26" t="s">
        <v>99</v>
      </c>
      <c r="D50" s="154" t="s">
        <v>100</v>
      </c>
      <c r="E50" s="155"/>
      <c r="F50" s="10"/>
      <c r="G50" s="7"/>
      <c r="H50" s="7"/>
      <c r="I50" s="7"/>
      <c r="J50" s="7"/>
      <c r="K50" s="7"/>
      <c r="L50" s="7"/>
      <c r="M50" s="7"/>
      <c r="N50" s="7"/>
      <c r="O50" s="7"/>
      <c r="P50" s="7"/>
      <c r="Q50" s="7"/>
      <c r="R50" s="7"/>
      <c r="S50" s="7"/>
      <c r="T50" s="7"/>
      <c r="U50" s="7"/>
      <c r="V50" s="7"/>
      <c r="W50" s="7"/>
      <c r="X50" s="7"/>
      <c r="Y50" s="7"/>
      <c r="Z50" s="7"/>
      <c r="AA50" s="7"/>
      <c r="AB50" s="7"/>
      <c r="AC50" s="7"/>
      <c r="AD50" s="7"/>
      <c r="AE50" s="7"/>
    </row>
    <row r="51" spans="1:31" ht="40.5" customHeight="1" thickBot="1" x14ac:dyDescent="0.3">
      <c r="A51" s="7"/>
      <c r="B51" s="8"/>
      <c r="C51" s="27" t="s">
        <v>101</v>
      </c>
      <c r="D51" s="156" t="s">
        <v>102</v>
      </c>
      <c r="E51" s="157"/>
      <c r="F51" s="10"/>
      <c r="G51" s="7"/>
      <c r="H51" s="7"/>
      <c r="I51" s="7"/>
      <c r="J51" s="7"/>
      <c r="K51" s="7"/>
      <c r="L51" s="7"/>
      <c r="M51" s="7"/>
      <c r="N51" s="7"/>
      <c r="O51" s="7"/>
      <c r="P51" s="7"/>
      <c r="Q51" s="7"/>
      <c r="R51" s="7"/>
      <c r="S51" s="7"/>
      <c r="T51" s="7"/>
      <c r="U51" s="7"/>
      <c r="V51" s="7"/>
      <c r="W51" s="7"/>
      <c r="X51" s="7"/>
      <c r="Y51" s="7"/>
      <c r="Z51" s="7"/>
      <c r="AA51" s="7"/>
      <c r="AB51" s="7"/>
      <c r="AC51" s="7"/>
      <c r="AD51" s="7"/>
      <c r="AE51" s="7"/>
    </row>
  </sheetData>
  <mergeCells count="333">
    <mergeCell ref="AD31:AE31"/>
    <mergeCell ref="AB31:AC31"/>
    <mergeCell ref="V28:W28"/>
    <mergeCell ref="R28:S28"/>
    <mergeCell ref="X28:Y28"/>
    <mergeCell ref="AB28:AC28"/>
    <mergeCell ref="AD27:AE27"/>
    <mergeCell ref="AD26:AE26"/>
    <mergeCell ref="AD37:AE37"/>
    <mergeCell ref="Z37:AA37"/>
    <mergeCell ref="AB37:AC37"/>
    <mergeCell ref="AD35:AE35"/>
    <mergeCell ref="R33:S33"/>
    <mergeCell ref="T33:U33"/>
    <mergeCell ref="AD33:AE33"/>
    <mergeCell ref="R27:S27"/>
    <mergeCell ref="T27:U27"/>
    <mergeCell ref="Z36:AA36"/>
    <mergeCell ref="AD36:AE36"/>
    <mergeCell ref="T28:U28"/>
    <mergeCell ref="AD28:AE28"/>
    <mergeCell ref="Z28:AA28"/>
    <mergeCell ref="Z30:AA30"/>
    <mergeCell ref="AB30:AC30"/>
    <mergeCell ref="AD30:AE30"/>
    <mergeCell ref="R30:S30"/>
    <mergeCell ref="T30:U30"/>
    <mergeCell ref="V30:W30"/>
    <mergeCell ref="X30:Y30"/>
    <mergeCell ref="Z29:AA29"/>
    <mergeCell ref="AD29:AE29"/>
    <mergeCell ref="N13:O13"/>
    <mergeCell ref="P13:Q13"/>
    <mergeCell ref="AB10:AC10"/>
    <mergeCell ref="AD10:AE10"/>
    <mergeCell ref="R10:S10"/>
    <mergeCell ref="R13:S13"/>
    <mergeCell ref="T13:U13"/>
    <mergeCell ref="V13:W13"/>
    <mergeCell ref="H37:I37"/>
    <mergeCell ref="J37:K37"/>
    <mergeCell ref="L37:M37"/>
    <mergeCell ref="N37:O37"/>
    <mergeCell ref="P37:Q37"/>
    <mergeCell ref="R37:S37"/>
    <mergeCell ref="T37:U37"/>
    <mergeCell ref="V37:W37"/>
    <mergeCell ref="X37:Y37"/>
    <mergeCell ref="N26:O26"/>
    <mergeCell ref="P26:Q26"/>
    <mergeCell ref="R26:S26"/>
    <mergeCell ref="T26:U26"/>
    <mergeCell ref="V26:W26"/>
    <mergeCell ref="X26:Y26"/>
    <mergeCell ref="AB26:AC26"/>
    <mergeCell ref="C4:F4"/>
    <mergeCell ref="H4:AE4"/>
    <mergeCell ref="H5:I5"/>
    <mergeCell ref="J5:K5"/>
    <mergeCell ref="L5:M5"/>
    <mergeCell ref="N5:O5"/>
    <mergeCell ref="P5:Q5"/>
    <mergeCell ref="R5:S5"/>
    <mergeCell ref="T5:U5"/>
    <mergeCell ref="Z5:AA5"/>
    <mergeCell ref="V5:W5"/>
    <mergeCell ref="X5:Y5"/>
    <mergeCell ref="AB5:AC5"/>
    <mergeCell ref="AD5:AE5"/>
    <mergeCell ref="Z6:AA6"/>
    <mergeCell ref="Z7:AA7"/>
    <mergeCell ref="R6:S6"/>
    <mergeCell ref="T6:U6"/>
    <mergeCell ref="AB7:AC7"/>
    <mergeCell ref="AD7:AE7"/>
    <mergeCell ref="AB6:AC6"/>
    <mergeCell ref="AD6:AE6"/>
    <mergeCell ref="X8:Y8"/>
    <mergeCell ref="Z8:AA8"/>
    <mergeCell ref="AB8:AC8"/>
    <mergeCell ref="AD8:AE8"/>
    <mergeCell ref="H8:I8"/>
    <mergeCell ref="J8:K8"/>
    <mergeCell ref="L8:M8"/>
    <mergeCell ref="N8:O8"/>
    <mergeCell ref="P8:Q8"/>
    <mergeCell ref="R8:S8"/>
    <mergeCell ref="T8:U8"/>
    <mergeCell ref="V8:W8"/>
    <mergeCell ref="A7:A19"/>
    <mergeCell ref="H7:I7"/>
    <mergeCell ref="J7:K7"/>
    <mergeCell ref="L7:M7"/>
    <mergeCell ref="N7:O7"/>
    <mergeCell ref="P7:Q7"/>
    <mergeCell ref="H18:I18"/>
    <mergeCell ref="J18:K18"/>
    <mergeCell ref="L18:M18"/>
    <mergeCell ref="N18:O18"/>
    <mergeCell ref="P18:Q18"/>
    <mergeCell ref="H17:I17"/>
    <mergeCell ref="J17:K17"/>
    <mergeCell ref="L17:M17"/>
    <mergeCell ref="H13:I13"/>
    <mergeCell ref="J13:K13"/>
    <mergeCell ref="H6:I6"/>
    <mergeCell ref="J6:K6"/>
    <mergeCell ref="L6:M6"/>
    <mergeCell ref="N6:O6"/>
    <mergeCell ref="P6:Q6"/>
    <mergeCell ref="T7:U7"/>
    <mergeCell ref="V7:W7"/>
    <mergeCell ref="X7:Y7"/>
    <mergeCell ref="R7:S7"/>
    <mergeCell ref="V6:W6"/>
    <mergeCell ref="X6:Y6"/>
    <mergeCell ref="X13:Y13"/>
    <mergeCell ref="AB13:AC13"/>
    <mergeCell ref="AD13:AE13"/>
    <mergeCell ref="Z10:AA10"/>
    <mergeCell ref="Z13:AA13"/>
    <mergeCell ref="H16:I16"/>
    <mergeCell ref="J16:K16"/>
    <mergeCell ref="L16:M16"/>
    <mergeCell ref="N16:O16"/>
    <mergeCell ref="P16:Q16"/>
    <mergeCell ref="H15:I15"/>
    <mergeCell ref="J15:K15"/>
    <mergeCell ref="L15:M15"/>
    <mergeCell ref="N15:O15"/>
    <mergeCell ref="P15:Q15"/>
    <mergeCell ref="H10:I10"/>
    <mergeCell ref="J10:K10"/>
    <mergeCell ref="L10:M10"/>
    <mergeCell ref="N10:O10"/>
    <mergeCell ref="P10:Q10"/>
    <mergeCell ref="T10:U10"/>
    <mergeCell ref="V10:W10"/>
    <mergeCell ref="X10:Y10"/>
    <mergeCell ref="L13:M13"/>
    <mergeCell ref="X17:Y17"/>
    <mergeCell ref="AB17:AC17"/>
    <mergeCell ref="AD17:AE17"/>
    <mergeCell ref="R17:S17"/>
    <mergeCell ref="Z17:AA17"/>
    <mergeCell ref="T15:U15"/>
    <mergeCell ref="V15:W15"/>
    <mergeCell ref="X15:Y15"/>
    <mergeCell ref="AB15:AC15"/>
    <mergeCell ref="AD15:AE15"/>
    <mergeCell ref="R15:S15"/>
    <mergeCell ref="R16:S16"/>
    <mergeCell ref="T16:U16"/>
    <mergeCell ref="V16:W16"/>
    <mergeCell ref="X16:Y16"/>
    <mergeCell ref="AB16:AC16"/>
    <mergeCell ref="AD16:AE16"/>
    <mergeCell ref="Z16:AA16"/>
    <mergeCell ref="Z15:AA15"/>
    <mergeCell ref="H19:I19"/>
    <mergeCell ref="J19:K19"/>
    <mergeCell ref="L19:M19"/>
    <mergeCell ref="N19:O19"/>
    <mergeCell ref="P19:Q19"/>
    <mergeCell ref="N17:O17"/>
    <mergeCell ref="P17:Q17"/>
    <mergeCell ref="T17:U17"/>
    <mergeCell ref="V17:W17"/>
    <mergeCell ref="R18:S18"/>
    <mergeCell ref="T18:U18"/>
    <mergeCell ref="V18:W18"/>
    <mergeCell ref="R19:S19"/>
    <mergeCell ref="AB20:AC20"/>
    <mergeCell ref="AD20:AE20"/>
    <mergeCell ref="Z20:AA20"/>
    <mergeCell ref="R21:S21"/>
    <mergeCell ref="T21:U21"/>
    <mergeCell ref="V21:W21"/>
    <mergeCell ref="X21:Y21"/>
    <mergeCell ref="H20:I20"/>
    <mergeCell ref="J20:K20"/>
    <mergeCell ref="L20:M20"/>
    <mergeCell ref="N20:O20"/>
    <mergeCell ref="P20:Q20"/>
    <mergeCell ref="X18:Y18"/>
    <mergeCell ref="AB18:AC18"/>
    <mergeCell ref="AD18:AE18"/>
    <mergeCell ref="Z18:AA18"/>
    <mergeCell ref="AB19:AC19"/>
    <mergeCell ref="AD19:AE19"/>
    <mergeCell ref="T19:U19"/>
    <mergeCell ref="V19:W19"/>
    <mergeCell ref="X19:Y19"/>
    <mergeCell ref="R23:S23"/>
    <mergeCell ref="T23:U23"/>
    <mergeCell ref="R22:S22"/>
    <mergeCell ref="T22:U22"/>
    <mergeCell ref="Z19:AA19"/>
    <mergeCell ref="R20:S20"/>
    <mergeCell ref="T20:U20"/>
    <mergeCell ref="V20:W20"/>
    <mergeCell ref="X20:Y20"/>
    <mergeCell ref="A21:A27"/>
    <mergeCell ref="H21:I21"/>
    <mergeCell ref="J21:K21"/>
    <mergeCell ref="L21:M21"/>
    <mergeCell ref="N21:O21"/>
    <mergeCell ref="P21:Q21"/>
    <mergeCell ref="H22:I22"/>
    <mergeCell ref="J22:K22"/>
    <mergeCell ref="L22:M22"/>
    <mergeCell ref="N22:O22"/>
    <mergeCell ref="H23:I23"/>
    <mergeCell ref="J23:K23"/>
    <mergeCell ref="L23:M23"/>
    <mergeCell ref="N23:O23"/>
    <mergeCell ref="P23:Q23"/>
    <mergeCell ref="P22:Q22"/>
    <mergeCell ref="H26:I26"/>
    <mergeCell ref="J26:K26"/>
    <mergeCell ref="L26:M26"/>
    <mergeCell ref="L27:M27"/>
    <mergeCell ref="P27:Q27"/>
    <mergeCell ref="AB25:AC25"/>
    <mergeCell ref="AD25:AE25"/>
    <mergeCell ref="V24:W24"/>
    <mergeCell ref="AD21:AE21"/>
    <mergeCell ref="AD22:AE22"/>
    <mergeCell ref="AB21:AC21"/>
    <mergeCell ref="AD23:AE23"/>
    <mergeCell ref="Z21:AA21"/>
    <mergeCell ref="Z22:AA22"/>
    <mergeCell ref="Z23:AA23"/>
    <mergeCell ref="Z24:AA24"/>
    <mergeCell ref="V22:W22"/>
    <mergeCell ref="X22:Y22"/>
    <mergeCell ref="V23:W23"/>
    <mergeCell ref="X23:Y23"/>
    <mergeCell ref="AB22:AC22"/>
    <mergeCell ref="AB23:AC23"/>
    <mergeCell ref="Z25:AA25"/>
    <mergeCell ref="R25:S25"/>
    <mergeCell ref="T25:U25"/>
    <mergeCell ref="H25:I25"/>
    <mergeCell ref="J25:K25"/>
    <mergeCell ref="L25:M25"/>
    <mergeCell ref="N25:O25"/>
    <mergeCell ref="P25:Q25"/>
    <mergeCell ref="V25:W25"/>
    <mergeCell ref="X25:Y25"/>
    <mergeCell ref="H33:I33"/>
    <mergeCell ref="J33:K33"/>
    <mergeCell ref="L33:M33"/>
    <mergeCell ref="P29:Q29"/>
    <mergeCell ref="L31:M31"/>
    <mergeCell ref="L29:M29"/>
    <mergeCell ref="N29:O29"/>
    <mergeCell ref="H28:I28"/>
    <mergeCell ref="J28:K28"/>
    <mergeCell ref="L28:M28"/>
    <mergeCell ref="N28:O28"/>
    <mergeCell ref="N33:O33"/>
    <mergeCell ref="P33:Q33"/>
    <mergeCell ref="P28:Q28"/>
    <mergeCell ref="H30:I30"/>
    <mergeCell ref="J30:K30"/>
    <mergeCell ref="L30:M30"/>
    <mergeCell ref="N30:O30"/>
    <mergeCell ref="P30:Q30"/>
    <mergeCell ref="N31:O31"/>
    <mergeCell ref="A37:A39"/>
    <mergeCell ref="H36:I36"/>
    <mergeCell ref="J36:K36"/>
    <mergeCell ref="L36:M36"/>
    <mergeCell ref="N36:O36"/>
    <mergeCell ref="X34:Y34"/>
    <mergeCell ref="AB34:AC34"/>
    <mergeCell ref="R34:S34"/>
    <mergeCell ref="T34:U34"/>
    <mergeCell ref="V34:W34"/>
    <mergeCell ref="A29:A36"/>
    <mergeCell ref="H29:I29"/>
    <mergeCell ref="J29:K29"/>
    <mergeCell ref="H31:I31"/>
    <mergeCell ref="J31:K31"/>
    <mergeCell ref="V36:W36"/>
    <mergeCell ref="X36:Y36"/>
    <mergeCell ref="AB36:AC36"/>
    <mergeCell ref="Z35:AA35"/>
    <mergeCell ref="P31:Q31"/>
    <mergeCell ref="T35:U35"/>
    <mergeCell ref="AB33:AC33"/>
    <mergeCell ref="Z33:AA33"/>
    <mergeCell ref="AB29:AC29"/>
    <mergeCell ref="D49:E49"/>
    <mergeCell ref="D50:E50"/>
    <mergeCell ref="D51:E51"/>
    <mergeCell ref="D42:E42"/>
    <mergeCell ref="D44:E44"/>
    <mergeCell ref="D45:E45"/>
    <mergeCell ref="D46:E46"/>
    <mergeCell ref="D47:E47"/>
    <mergeCell ref="D48:E48"/>
    <mergeCell ref="H35:I35"/>
    <mergeCell ref="J35:K35"/>
    <mergeCell ref="L35:M35"/>
    <mergeCell ref="N35:O35"/>
    <mergeCell ref="P35:Q35"/>
    <mergeCell ref="R35:S35"/>
    <mergeCell ref="AD34:AE34"/>
    <mergeCell ref="H34:I34"/>
    <mergeCell ref="J34:K34"/>
    <mergeCell ref="L34:M34"/>
    <mergeCell ref="X35:Y35"/>
    <mergeCell ref="AB35:AC35"/>
    <mergeCell ref="N34:O34"/>
    <mergeCell ref="P34:Q34"/>
    <mergeCell ref="P36:Q36"/>
    <mergeCell ref="R36:S36"/>
    <mergeCell ref="Z34:AA34"/>
    <mergeCell ref="T36:U36"/>
    <mergeCell ref="V35:W35"/>
    <mergeCell ref="R29:S29"/>
    <mergeCell ref="T29:U29"/>
    <mergeCell ref="V29:W29"/>
    <mergeCell ref="X29:Y29"/>
    <mergeCell ref="R31:S31"/>
    <mergeCell ref="T31:U31"/>
    <mergeCell ref="V31:W31"/>
    <mergeCell ref="X31:Y31"/>
    <mergeCell ref="V33:W33"/>
    <mergeCell ref="X33:Y33"/>
    <mergeCell ref="Z31:AA31"/>
  </mergeCells>
  <conditionalFormatting sqref="I9 R10 T10 S11:S14 S20:S25 X10:AA10 AE11:AE21 AE23:AE25 R22:S22 H31:AE31 AC31:AC34 N9:AE9 Z7:AE7 Z9:AA25 V17:AD17 T18:AD25 J29:AA29 H9:H11 J10:J11 K11:R11 H13:H25 J13:R13 K12 N14:R14 H7:W7 M12:R12 H30:U30 H28:I29 J28:AC28 I11:I25 I32:I36 AB33:AC36 H30:H36 J15:R25 AD28:AE36 H38:AE39 J30:AB36 T11:AD16">
    <cfRule type="expression" priority="125" stopIfTrue="1">
      <formula>ISBLANK(H7)</formula>
    </cfRule>
    <cfRule type="expression" dxfId="4" priority="126" stopIfTrue="1">
      <formula>NOT(ISERROR(MATCH(H7,Asuetos,0)))</formula>
    </cfRule>
  </conditionalFormatting>
  <conditionalFormatting sqref="H12">
    <cfRule type="expression" priority="5" stopIfTrue="1">
      <formula>ISBLANK(H12)</formula>
    </cfRule>
    <cfRule type="expression" dxfId="3" priority="6" stopIfTrue="1">
      <formula>NOT(ISERROR(MATCH(H12,Asuetos,0)))</formula>
    </cfRule>
  </conditionalFormatting>
  <conditionalFormatting sqref="J12">
    <cfRule type="expression" priority="3" stopIfTrue="1">
      <formula>ISBLANK(J12)</formula>
    </cfRule>
    <cfRule type="expression" dxfId="2" priority="4" stopIfTrue="1">
      <formula>NOT(ISERROR(MATCH(J12,Asuetos,0)))</formula>
    </cfRule>
  </conditionalFormatting>
  <conditionalFormatting sqref="L12">
    <cfRule type="expression" priority="1" stopIfTrue="1">
      <formula>ISBLANK(L12)</formula>
    </cfRule>
    <cfRule type="expression" dxfId="1" priority="2" stopIfTrue="1">
      <formula>NOT(ISERROR(MATCH(L12,Asuetos,0)))</formula>
    </cfRule>
  </conditionalFormatting>
  <pageMargins left="0.70866141732283472" right="0.70866141732283472" top="0.74803149606299213" bottom="0.74803149606299213" header="0.31496062992125984" footer="0.31496062992125984"/>
  <pageSetup paperSize="122" scale="35" fitToHeight="0"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6"/>
  <sheetViews>
    <sheetView zoomScale="60" zoomScaleNormal="60" workbookViewId="0">
      <pane xSplit="7" ySplit="6" topLeftCell="H7" activePane="bottomRight" state="frozen"/>
      <selection pane="topRight" activeCell="H1" sqref="H1"/>
      <selection pane="bottomLeft" activeCell="A7" sqref="A7"/>
      <selection pane="bottomRight" activeCell="D26" sqref="D26"/>
    </sheetView>
  </sheetViews>
  <sheetFormatPr defaultColWidth="9.140625" defaultRowHeight="15" x14ac:dyDescent="0.25"/>
  <cols>
    <col min="1" max="1" width="8.140625" style="5" customWidth="1"/>
    <col min="2" max="2" width="9.140625" style="5" hidden="1" customWidth="1"/>
    <col min="3" max="3" width="20.140625" style="122" customWidth="1"/>
    <col min="4" max="4" width="38" style="122" customWidth="1"/>
    <col min="5" max="5" width="42.5703125" style="122" customWidth="1"/>
    <col min="6" max="6" width="53.28515625" style="122" customWidth="1"/>
    <col min="7" max="7" width="2.140625" style="5" customWidth="1"/>
    <col min="8" max="8" width="22.5703125" style="5" customWidth="1"/>
    <col min="9" max="9" width="21" style="5" customWidth="1"/>
    <col min="10" max="10" width="22.7109375" style="5" customWidth="1"/>
    <col min="11" max="11" width="18.42578125" style="5" customWidth="1"/>
    <col min="12" max="12" width="1.5703125" style="5" customWidth="1"/>
    <col min="13" max="13" width="14.28515625" style="5" bestFit="1" customWidth="1"/>
    <col min="14" max="14" width="15.140625" style="5" bestFit="1" customWidth="1"/>
    <col min="15" max="15" width="14.140625" style="5" customWidth="1"/>
    <col min="16" max="16" width="15.85546875" style="5" bestFit="1" customWidth="1"/>
    <col min="17" max="17" width="15.5703125" style="5" bestFit="1" customWidth="1"/>
    <col min="18" max="18" width="14.7109375" style="5" bestFit="1" customWidth="1"/>
    <col min="19" max="19" width="15.140625" style="5" bestFit="1" customWidth="1"/>
    <col min="20" max="20" width="15.85546875" style="5" bestFit="1" customWidth="1"/>
    <col min="21" max="16384" width="9.140625" style="5"/>
  </cols>
  <sheetData>
    <row r="1" spans="1:20" ht="23.25" x14ac:dyDescent="0.25">
      <c r="A1" s="1"/>
      <c r="B1" s="2"/>
      <c r="C1" s="69" t="s">
        <v>0</v>
      </c>
      <c r="D1" s="70"/>
      <c r="E1" s="70"/>
      <c r="F1" s="70"/>
      <c r="G1" s="1"/>
      <c r="H1" s="1"/>
      <c r="I1" s="1"/>
      <c r="J1" s="1"/>
      <c r="K1" s="1"/>
      <c r="L1" s="1"/>
      <c r="M1" s="1"/>
      <c r="N1" s="1"/>
      <c r="O1" s="1"/>
      <c r="P1" s="1"/>
      <c r="Q1" s="1"/>
      <c r="R1" s="1"/>
      <c r="S1" s="1"/>
      <c r="T1" s="1"/>
    </row>
    <row r="2" spans="1:20" ht="23.25" x14ac:dyDescent="0.25">
      <c r="A2" s="1"/>
      <c r="B2" s="2"/>
      <c r="C2" s="69" t="s">
        <v>183</v>
      </c>
      <c r="D2" s="70"/>
      <c r="E2" s="70"/>
      <c r="F2" s="70"/>
      <c r="G2" s="1"/>
      <c r="H2" s="6" t="s">
        <v>229</v>
      </c>
      <c r="I2" s="1"/>
      <c r="J2" s="1"/>
      <c r="K2" s="1"/>
      <c r="L2" s="1"/>
      <c r="M2" s="1"/>
      <c r="N2" s="1"/>
      <c r="O2" s="1"/>
      <c r="P2" s="1"/>
      <c r="Q2" s="1"/>
      <c r="R2" s="1"/>
      <c r="S2" s="1"/>
      <c r="T2" s="1"/>
    </row>
    <row r="3" spans="1:20" ht="15.75" x14ac:dyDescent="0.25">
      <c r="A3" s="7"/>
      <c r="B3" s="8"/>
      <c r="C3" s="71"/>
      <c r="D3" s="72"/>
      <c r="E3" s="72"/>
      <c r="F3" s="72"/>
      <c r="G3" s="7"/>
      <c r="H3" s="7"/>
      <c r="I3" s="7"/>
      <c r="J3" s="7"/>
      <c r="K3" s="7"/>
      <c r="L3" s="7"/>
      <c r="M3" s="7"/>
      <c r="N3" s="7"/>
      <c r="O3" s="7"/>
      <c r="P3" s="7"/>
      <c r="Q3" s="7"/>
      <c r="R3" s="7"/>
      <c r="S3" s="7"/>
      <c r="T3" s="7"/>
    </row>
    <row r="4" spans="1:20" ht="48.75" customHeight="1" x14ac:dyDescent="0.25">
      <c r="A4" s="7"/>
      <c r="B4" s="8"/>
      <c r="C4" s="204" t="s">
        <v>1</v>
      </c>
      <c r="D4" s="205"/>
      <c r="E4" s="205"/>
      <c r="F4" s="206"/>
      <c r="G4" s="11"/>
      <c r="H4" s="207" t="s">
        <v>182</v>
      </c>
      <c r="I4" s="207"/>
      <c r="J4" s="207"/>
      <c r="K4" s="207"/>
      <c r="L4" s="207"/>
      <c r="M4" s="207"/>
      <c r="N4" s="207"/>
      <c r="O4" s="207"/>
      <c r="P4" s="207"/>
      <c r="Q4" s="207"/>
      <c r="R4" s="207"/>
      <c r="S4" s="207"/>
      <c r="T4" s="207"/>
    </row>
    <row r="5" spans="1:20" ht="23.25" x14ac:dyDescent="0.25">
      <c r="A5" s="7"/>
      <c r="B5" s="8"/>
      <c r="C5" s="73"/>
      <c r="D5" s="74"/>
      <c r="E5" s="74"/>
      <c r="F5" s="75"/>
      <c r="G5" s="11"/>
      <c r="H5" s="208"/>
      <c r="I5" s="208"/>
      <c r="J5" s="208"/>
      <c r="K5" s="208"/>
      <c r="L5" s="128"/>
      <c r="M5" s="208"/>
      <c r="N5" s="208"/>
      <c r="O5" s="208"/>
      <c r="P5" s="208"/>
      <c r="Q5" s="208"/>
      <c r="R5" s="208"/>
      <c r="S5" s="208"/>
      <c r="T5" s="209"/>
    </row>
    <row r="6" spans="1:20" ht="56.25" customHeight="1" x14ac:dyDescent="0.25">
      <c r="A6" s="15"/>
      <c r="B6" s="76" t="s">
        <v>133</v>
      </c>
      <c r="C6" s="77" t="s">
        <v>2</v>
      </c>
      <c r="D6" s="77" t="s">
        <v>3</v>
      </c>
      <c r="E6" s="77" t="s">
        <v>161</v>
      </c>
      <c r="F6" s="78" t="s">
        <v>4</v>
      </c>
      <c r="G6" s="11"/>
      <c r="H6" s="202" t="s">
        <v>184</v>
      </c>
      <c r="I6" s="202"/>
      <c r="J6" s="203" t="s">
        <v>185</v>
      </c>
      <c r="K6" s="203"/>
      <c r="L6" s="129"/>
      <c r="M6" s="202" t="s">
        <v>186</v>
      </c>
      <c r="N6" s="202"/>
      <c r="O6" s="203" t="s">
        <v>187</v>
      </c>
      <c r="P6" s="203"/>
      <c r="Q6" s="202" t="s">
        <v>188</v>
      </c>
      <c r="R6" s="202"/>
      <c r="S6" s="203" t="s">
        <v>189</v>
      </c>
      <c r="T6" s="203"/>
    </row>
    <row r="7" spans="1:20" ht="126.75" customHeight="1" x14ac:dyDescent="0.3">
      <c r="A7" s="164" t="s">
        <v>5</v>
      </c>
      <c r="B7" s="79" t="s">
        <v>6</v>
      </c>
      <c r="C7" s="80" t="s">
        <v>7</v>
      </c>
      <c r="D7" s="81" t="s">
        <v>8</v>
      </c>
      <c r="E7" s="82" t="s">
        <v>162</v>
      </c>
      <c r="F7" s="83" t="s">
        <v>134</v>
      </c>
      <c r="G7" s="84"/>
      <c r="H7" s="210">
        <f>H23-55</f>
        <v>42009</v>
      </c>
      <c r="I7" s="210"/>
      <c r="J7" s="210">
        <f>J23-58</f>
        <v>42190</v>
      </c>
      <c r="K7" s="210"/>
      <c r="L7" s="130"/>
      <c r="M7" s="210">
        <v>41946</v>
      </c>
      <c r="N7" s="210"/>
      <c r="O7" s="210">
        <f>O23-49</f>
        <v>42044</v>
      </c>
      <c r="P7" s="210"/>
      <c r="Q7" s="210">
        <f>Q23-63</f>
        <v>42128</v>
      </c>
      <c r="R7" s="210"/>
      <c r="S7" s="210">
        <f>S23-60</f>
        <v>42215</v>
      </c>
      <c r="T7" s="210"/>
    </row>
    <row r="8" spans="1:20" ht="88.5" customHeight="1" x14ac:dyDescent="0.3">
      <c r="A8" s="165"/>
      <c r="B8" s="79" t="s">
        <v>10</v>
      </c>
      <c r="C8" s="80" t="s">
        <v>11</v>
      </c>
      <c r="D8" s="81" t="s">
        <v>12</v>
      </c>
      <c r="E8" s="82" t="s">
        <v>135</v>
      </c>
      <c r="F8" s="83" t="s">
        <v>136</v>
      </c>
      <c r="G8" s="84"/>
      <c r="H8" s="85">
        <f>H7</f>
        <v>42009</v>
      </c>
      <c r="I8" s="85">
        <f>H12-1</f>
        <v>42045</v>
      </c>
      <c r="J8" s="85">
        <f>J7</f>
        <v>42190</v>
      </c>
      <c r="K8" s="85">
        <f>J12-1</f>
        <v>42228</v>
      </c>
      <c r="L8" s="131"/>
      <c r="M8" s="85">
        <f>M7</f>
        <v>41946</v>
      </c>
      <c r="N8" s="85">
        <f>M12-1</f>
        <v>41981</v>
      </c>
      <c r="O8" s="85">
        <f>O7</f>
        <v>42044</v>
      </c>
      <c r="P8" s="85">
        <f>O12-1</f>
        <v>42067</v>
      </c>
      <c r="Q8" s="85">
        <f>Q7</f>
        <v>42128</v>
      </c>
      <c r="R8" s="85">
        <f>Q12-1</f>
        <v>42151</v>
      </c>
      <c r="S8" s="85">
        <f>S7</f>
        <v>42215</v>
      </c>
      <c r="T8" s="85">
        <f>S12-1</f>
        <v>42249</v>
      </c>
    </row>
    <row r="9" spans="1:20" s="89" customFormat="1" ht="53.25" customHeight="1" x14ac:dyDescent="0.3">
      <c r="A9" s="165"/>
      <c r="B9" s="79" t="s">
        <v>15</v>
      </c>
      <c r="C9" s="80" t="s">
        <v>16</v>
      </c>
      <c r="D9" s="86" t="s">
        <v>203</v>
      </c>
      <c r="E9" s="87" t="s">
        <v>233</v>
      </c>
      <c r="F9" s="81" t="s">
        <v>234</v>
      </c>
      <c r="G9" s="88"/>
      <c r="H9" s="211">
        <v>41967</v>
      </c>
      <c r="I9" s="211"/>
      <c r="J9" s="211">
        <v>41967</v>
      </c>
      <c r="K9" s="211"/>
      <c r="L9" s="130"/>
      <c r="M9" s="211">
        <v>41967</v>
      </c>
      <c r="N9" s="211"/>
      <c r="O9" s="211">
        <v>41967</v>
      </c>
      <c r="P9" s="211"/>
      <c r="Q9" s="211">
        <v>41967</v>
      </c>
      <c r="R9" s="211"/>
      <c r="S9" s="211">
        <v>41967</v>
      </c>
      <c r="T9" s="211"/>
    </row>
    <row r="10" spans="1:20" ht="90.75" customHeight="1" x14ac:dyDescent="0.3">
      <c r="A10" s="165"/>
      <c r="B10" s="79" t="s">
        <v>17</v>
      </c>
      <c r="C10" s="80" t="s">
        <v>18</v>
      </c>
      <c r="D10" s="87" t="s">
        <v>137</v>
      </c>
      <c r="E10" s="90" t="s">
        <v>138</v>
      </c>
      <c r="F10" s="81" t="s">
        <v>19</v>
      </c>
      <c r="G10" s="91"/>
      <c r="H10" s="212">
        <f>H23-30</f>
        <v>42034</v>
      </c>
      <c r="I10" s="212"/>
      <c r="J10" s="212">
        <f>J23-30</f>
        <v>42218</v>
      </c>
      <c r="K10" s="212"/>
      <c r="L10" s="131"/>
      <c r="M10" s="212">
        <f>M23-70</f>
        <v>41939</v>
      </c>
      <c r="N10" s="212"/>
      <c r="O10" s="212">
        <f>O23-56</f>
        <v>42037</v>
      </c>
      <c r="P10" s="212"/>
      <c r="Q10" s="212">
        <f>Q23-70</f>
        <v>42121</v>
      </c>
      <c r="R10" s="212"/>
      <c r="S10" s="212">
        <f>S23-63</f>
        <v>42212</v>
      </c>
      <c r="T10" s="212"/>
    </row>
    <row r="11" spans="1:20" ht="16.5" x14ac:dyDescent="0.3">
      <c r="A11" s="165"/>
      <c r="B11" s="79"/>
      <c r="C11" s="80"/>
      <c r="D11" s="81"/>
      <c r="E11" s="92"/>
      <c r="F11" s="83"/>
      <c r="G11" s="93"/>
      <c r="H11" s="125" t="str">
        <f>TEXT(H12,"dddd")</f>
        <v>miércoles</v>
      </c>
      <c r="I11" s="125" t="str">
        <f>TEXT(I12,"dddd")</f>
        <v>sábado</v>
      </c>
      <c r="J11" s="125" t="str">
        <f>TEXT(J12,"dddd")</f>
        <v>jueves</v>
      </c>
      <c r="K11" s="125" t="str">
        <f>TEXT(K12,"dddd")</f>
        <v>lunes</v>
      </c>
      <c r="L11" s="131"/>
      <c r="M11" s="125" t="str">
        <f t="shared" ref="M11:T11" si="0">TEXT(M12,"dddd")</f>
        <v>martes</v>
      </c>
      <c r="N11" s="125" t="str">
        <f t="shared" si="0"/>
        <v>miércoles</v>
      </c>
      <c r="O11" s="125" t="str">
        <f t="shared" si="0"/>
        <v>jueves</v>
      </c>
      <c r="P11" s="125" t="str">
        <f t="shared" si="0"/>
        <v>viernes</v>
      </c>
      <c r="Q11" s="125" t="str">
        <f t="shared" si="0"/>
        <v>jueves</v>
      </c>
      <c r="R11" s="125" t="str">
        <f t="shared" si="0"/>
        <v>viernes</v>
      </c>
      <c r="S11" s="125" t="str">
        <f t="shared" si="0"/>
        <v>jueves</v>
      </c>
      <c r="T11" s="125" t="str">
        <f t="shared" si="0"/>
        <v>viernes</v>
      </c>
    </row>
    <row r="12" spans="1:20" ht="161.25" customHeight="1" x14ac:dyDescent="0.3">
      <c r="A12" s="165"/>
      <c r="B12" s="79" t="s">
        <v>20</v>
      </c>
      <c r="C12" s="80" t="s">
        <v>21</v>
      </c>
      <c r="D12" s="94" t="s">
        <v>208</v>
      </c>
      <c r="E12" s="82" t="s">
        <v>163</v>
      </c>
      <c r="F12" s="92" t="s">
        <v>139</v>
      </c>
      <c r="G12" s="95"/>
      <c r="H12" s="96">
        <f>I12-17</f>
        <v>42046</v>
      </c>
      <c r="I12" s="96">
        <f>H23-1</f>
        <v>42063</v>
      </c>
      <c r="J12" s="96">
        <f>K12-18</f>
        <v>42229</v>
      </c>
      <c r="K12" s="96">
        <f>J23-1</f>
        <v>42247</v>
      </c>
      <c r="L12" s="131"/>
      <c r="M12" s="96">
        <v>41982</v>
      </c>
      <c r="N12" s="96">
        <v>41983</v>
      </c>
      <c r="O12" s="96">
        <f>O23-25</f>
        <v>42068</v>
      </c>
      <c r="P12" s="96">
        <f>O23-24</f>
        <v>42069</v>
      </c>
      <c r="Q12" s="96">
        <f>Q23-39</f>
        <v>42152</v>
      </c>
      <c r="R12" s="96">
        <f>Q23-38</f>
        <v>42153</v>
      </c>
      <c r="S12" s="96">
        <f>S23-25</f>
        <v>42250</v>
      </c>
      <c r="T12" s="96">
        <f>S23-24</f>
        <v>42251</v>
      </c>
    </row>
    <row r="13" spans="1:20" ht="54" customHeight="1" x14ac:dyDescent="0.3">
      <c r="A13" s="165"/>
      <c r="B13" s="79" t="s">
        <v>22</v>
      </c>
      <c r="C13" s="80"/>
      <c r="D13" s="132" t="s">
        <v>140</v>
      </c>
      <c r="E13" s="97" t="s">
        <v>23</v>
      </c>
      <c r="F13" s="97"/>
      <c r="G13" s="98"/>
      <c r="H13" s="214">
        <v>42063</v>
      </c>
      <c r="I13" s="214"/>
      <c r="J13" s="214">
        <v>42247</v>
      </c>
      <c r="K13" s="214"/>
      <c r="L13" s="133"/>
      <c r="M13" s="214">
        <v>41992</v>
      </c>
      <c r="N13" s="214"/>
      <c r="O13" s="214">
        <v>42093</v>
      </c>
      <c r="P13" s="214"/>
      <c r="Q13" s="214">
        <v>42176</v>
      </c>
      <c r="R13" s="214"/>
      <c r="S13" s="214">
        <v>42274</v>
      </c>
      <c r="T13" s="214"/>
    </row>
    <row r="14" spans="1:20" ht="59.25" customHeight="1" x14ac:dyDescent="0.3">
      <c r="A14" s="165"/>
      <c r="B14" s="79" t="s">
        <v>24</v>
      </c>
      <c r="C14" s="80"/>
      <c r="D14" s="97" t="s">
        <v>141</v>
      </c>
      <c r="E14" s="97" t="s">
        <v>23</v>
      </c>
      <c r="F14" s="97"/>
      <c r="G14" s="98"/>
      <c r="H14" s="127"/>
      <c r="I14" s="127">
        <f>H13</f>
        <v>42063</v>
      </c>
      <c r="J14" s="127"/>
      <c r="K14" s="127">
        <f>J13</f>
        <v>42247</v>
      </c>
      <c r="L14" s="133"/>
      <c r="M14" s="127"/>
      <c r="N14" s="127">
        <f>M13</f>
        <v>41992</v>
      </c>
      <c r="O14" s="127"/>
      <c r="P14" s="127">
        <f>O13</f>
        <v>42093</v>
      </c>
      <c r="Q14" s="127"/>
      <c r="R14" s="127">
        <f>Q13</f>
        <v>42176</v>
      </c>
      <c r="S14" s="127"/>
      <c r="T14" s="127">
        <f>S13</f>
        <v>42274</v>
      </c>
    </row>
    <row r="15" spans="1:20" ht="78.75" customHeight="1" x14ac:dyDescent="0.3">
      <c r="A15" s="28"/>
      <c r="B15" s="99" t="s">
        <v>35</v>
      </c>
      <c r="C15" s="80" t="s">
        <v>36</v>
      </c>
      <c r="D15" s="100" t="s">
        <v>37</v>
      </c>
      <c r="E15" s="82" t="s">
        <v>142</v>
      </c>
      <c r="F15" s="83" t="s">
        <v>38</v>
      </c>
      <c r="G15" s="101"/>
      <c r="H15" s="213">
        <f>H23+14</f>
        <v>42078</v>
      </c>
      <c r="I15" s="213"/>
      <c r="J15" s="213">
        <f>J23+14</f>
        <v>42262</v>
      </c>
      <c r="K15" s="213"/>
      <c r="L15" s="131"/>
      <c r="M15" s="213">
        <f>M23+14</f>
        <v>42023</v>
      </c>
      <c r="N15" s="213"/>
      <c r="O15" s="213">
        <f>O23+14</f>
        <v>42107</v>
      </c>
      <c r="P15" s="213"/>
      <c r="Q15" s="213">
        <f>Q23+14</f>
        <v>42205</v>
      </c>
      <c r="R15" s="213"/>
      <c r="S15" s="213">
        <f>S23+14</f>
        <v>42289</v>
      </c>
      <c r="T15" s="213"/>
    </row>
    <row r="16" spans="1:20" ht="114" customHeight="1" x14ac:dyDescent="0.3">
      <c r="A16" s="170" t="s">
        <v>39</v>
      </c>
      <c r="B16" s="99" t="s">
        <v>40</v>
      </c>
      <c r="C16" s="80" t="s">
        <v>41</v>
      </c>
      <c r="D16" s="92" t="s">
        <v>42</v>
      </c>
      <c r="E16" s="82" t="s">
        <v>143</v>
      </c>
      <c r="F16" s="83" t="s">
        <v>43</v>
      </c>
      <c r="G16" s="101"/>
      <c r="H16" s="213">
        <f>H15+4</f>
        <v>42082</v>
      </c>
      <c r="I16" s="213"/>
      <c r="J16" s="213">
        <f>J15+3</f>
        <v>42265</v>
      </c>
      <c r="K16" s="213"/>
      <c r="L16" s="131"/>
      <c r="M16" s="213">
        <f>M15+4</f>
        <v>42027</v>
      </c>
      <c r="N16" s="213"/>
      <c r="O16" s="213">
        <f>O15+2</f>
        <v>42109</v>
      </c>
      <c r="P16" s="213"/>
      <c r="Q16" s="213">
        <f>Q15+2</f>
        <v>42207</v>
      </c>
      <c r="R16" s="213"/>
      <c r="S16" s="213">
        <f>S15+2</f>
        <v>42291</v>
      </c>
      <c r="T16" s="213"/>
    </row>
    <row r="17" spans="1:20" ht="63" hidden="1" x14ac:dyDescent="0.3">
      <c r="A17" s="171"/>
      <c r="B17" s="99"/>
      <c r="C17" s="80"/>
      <c r="D17" s="81"/>
      <c r="E17" s="92"/>
      <c r="F17" s="83"/>
      <c r="G17" s="93"/>
      <c r="H17" s="125" t="str">
        <f>TEXT(H18,"dddd")</f>
        <v>jueves</v>
      </c>
      <c r="I17" s="125" t="str">
        <f>TEXT(I18,"dddd")</f>
        <v>06/04/2015  05/05/2015  05/06/2015 06/07/2015</v>
      </c>
      <c r="J17" s="125" t="str">
        <f>TEXT(J18,"dddd")</f>
        <v>viernes</v>
      </c>
      <c r="K17" s="125" t="str">
        <f>TEXT(K18,"dddd")</f>
        <v>05/10/2015 05/11/2015  07/12/2015 05/01/2016</v>
      </c>
      <c r="L17" s="131"/>
      <c r="M17" s="125" t="str">
        <f t="shared" ref="M17:T17" si="1">TEXT(M18,"dddd")</f>
        <v>lunes</v>
      </c>
      <c r="N17" s="125" t="str">
        <f t="shared" si="1"/>
        <v>05/02/2015  05/03/2015</v>
      </c>
      <c r="O17" s="125" t="str">
        <f t="shared" si="1"/>
        <v>jueves</v>
      </c>
      <c r="P17" s="125" t="str">
        <f t="shared" si="1"/>
        <v>05/05/2015  05/06/2015</v>
      </c>
      <c r="Q17" s="125" t="str">
        <f t="shared" si="1"/>
        <v>jueves</v>
      </c>
      <c r="R17" s="125" t="str">
        <f t="shared" si="1"/>
        <v>05/08/2015  07/09/2015</v>
      </c>
      <c r="S17" s="125" t="str">
        <f t="shared" si="1"/>
        <v>jueves</v>
      </c>
      <c r="T17" s="125" t="str">
        <f t="shared" si="1"/>
        <v xml:space="preserve"> 05/11/2015  07/12/2015</v>
      </c>
    </row>
    <row r="18" spans="1:20" ht="61.5" customHeight="1" x14ac:dyDescent="0.3">
      <c r="A18" s="171"/>
      <c r="B18" s="99" t="s">
        <v>56</v>
      </c>
      <c r="C18" s="80" t="s">
        <v>21</v>
      </c>
      <c r="D18" s="102" t="s">
        <v>57</v>
      </c>
      <c r="E18" s="82" t="s">
        <v>144</v>
      </c>
      <c r="F18" s="94"/>
      <c r="G18" s="91"/>
      <c r="H18" s="85">
        <v>42061</v>
      </c>
      <c r="I18" s="142" t="s">
        <v>213</v>
      </c>
      <c r="J18" s="85">
        <v>42244</v>
      </c>
      <c r="K18" s="142" t="s">
        <v>214</v>
      </c>
      <c r="L18" s="131"/>
      <c r="M18" s="85">
        <v>41988</v>
      </c>
      <c r="N18" s="142" t="s">
        <v>209</v>
      </c>
      <c r="O18" s="125">
        <v>42089</v>
      </c>
      <c r="P18" s="142" t="s">
        <v>210</v>
      </c>
      <c r="Q18" s="85">
        <v>42187</v>
      </c>
      <c r="R18" s="142" t="s">
        <v>211</v>
      </c>
      <c r="S18" s="125">
        <v>42271</v>
      </c>
      <c r="T18" s="142" t="s">
        <v>212</v>
      </c>
    </row>
    <row r="19" spans="1:20" ht="16.5" x14ac:dyDescent="0.3">
      <c r="A19" s="171"/>
      <c r="B19" s="99"/>
      <c r="C19" s="80"/>
      <c r="D19" s="81"/>
      <c r="E19" s="92"/>
      <c r="F19" s="83"/>
      <c r="G19" s="93"/>
      <c r="H19" s="125" t="str">
        <f>TEXT(H20,"dddd")</f>
        <v>viernes</v>
      </c>
      <c r="I19" s="125" t="str">
        <f>TEXT(I20,"dddd")</f>
        <v>sábado</v>
      </c>
      <c r="J19" s="125" t="str">
        <f>TEXT(J20,"dddd")</f>
        <v>sábado</v>
      </c>
      <c r="K19" s="125" t="str">
        <f>TEXT(K20,"dddd")</f>
        <v>lunes</v>
      </c>
      <c r="L19" s="131"/>
      <c r="M19" s="125" t="str">
        <f t="shared" ref="M19:T19" si="2">TEXT(M20,"dddd")</f>
        <v>martes</v>
      </c>
      <c r="N19" s="125" t="str">
        <f t="shared" si="2"/>
        <v>miércoles</v>
      </c>
      <c r="O19" s="125" t="str">
        <f t="shared" si="2"/>
        <v>jueves</v>
      </c>
      <c r="P19" s="125" t="str">
        <f t="shared" si="2"/>
        <v>viernes</v>
      </c>
      <c r="Q19" s="125" t="str">
        <f t="shared" si="2"/>
        <v>jueves</v>
      </c>
      <c r="R19" s="125" t="str">
        <f t="shared" si="2"/>
        <v>viernes</v>
      </c>
      <c r="S19" s="125" t="str">
        <f t="shared" si="2"/>
        <v>jueves</v>
      </c>
      <c r="T19" s="125" t="str">
        <f t="shared" si="2"/>
        <v>viernes</v>
      </c>
    </row>
    <row r="20" spans="1:20" ht="118.5" hidden="1" customHeight="1" x14ac:dyDescent="0.3">
      <c r="A20" s="171"/>
      <c r="B20" s="99" t="s">
        <v>17</v>
      </c>
      <c r="C20" s="80" t="s">
        <v>21</v>
      </c>
      <c r="D20" s="102" t="s">
        <v>58</v>
      </c>
      <c r="E20" s="82" t="s">
        <v>145</v>
      </c>
      <c r="F20" s="81" t="s">
        <v>164</v>
      </c>
      <c r="G20" s="91"/>
      <c r="H20" s="126">
        <f>H18+1</f>
        <v>42062</v>
      </c>
      <c r="I20" s="126">
        <f>H23-1</f>
        <v>42063</v>
      </c>
      <c r="J20" s="126">
        <f>J18+1</f>
        <v>42245</v>
      </c>
      <c r="K20" s="126">
        <f>J23-1</f>
        <v>42247</v>
      </c>
      <c r="L20" s="131"/>
      <c r="M20" s="126">
        <f t="shared" ref="M20:T20" si="3">M12</f>
        <v>41982</v>
      </c>
      <c r="N20" s="126">
        <f t="shared" si="3"/>
        <v>41983</v>
      </c>
      <c r="O20" s="126">
        <f t="shared" si="3"/>
        <v>42068</v>
      </c>
      <c r="P20" s="126">
        <f t="shared" si="3"/>
        <v>42069</v>
      </c>
      <c r="Q20" s="85">
        <f t="shared" si="3"/>
        <v>42152</v>
      </c>
      <c r="R20" s="126">
        <f t="shared" si="3"/>
        <v>42153</v>
      </c>
      <c r="S20" s="126">
        <f t="shared" si="3"/>
        <v>42250</v>
      </c>
      <c r="T20" s="126">
        <f t="shared" si="3"/>
        <v>42251</v>
      </c>
    </row>
    <row r="21" spans="1:20" ht="74.25" customHeight="1" x14ac:dyDescent="0.3">
      <c r="A21" s="171"/>
      <c r="B21" s="99" t="s">
        <v>59</v>
      </c>
      <c r="C21" s="80" t="s">
        <v>41</v>
      </c>
      <c r="D21" s="92" t="s">
        <v>146</v>
      </c>
      <c r="E21" s="82" t="s">
        <v>147</v>
      </c>
      <c r="F21" s="81" t="s">
        <v>60</v>
      </c>
      <c r="G21" s="103"/>
      <c r="H21" s="212">
        <f>H23-14</f>
        <v>42050</v>
      </c>
      <c r="I21" s="212"/>
      <c r="J21" s="212">
        <f>J23-14</f>
        <v>42234</v>
      </c>
      <c r="K21" s="212"/>
      <c r="L21" s="131"/>
      <c r="M21" s="212">
        <f>M23-21</f>
        <v>41988</v>
      </c>
      <c r="N21" s="212"/>
      <c r="O21" s="212">
        <f>O23-14</f>
        <v>42079</v>
      </c>
      <c r="P21" s="212"/>
      <c r="Q21" s="212">
        <f>Q23-14</f>
        <v>42177</v>
      </c>
      <c r="R21" s="212"/>
      <c r="S21" s="212">
        <f>S23-14</f>
        <v>42261</v>
      </c>
      <c r="T21" s="212"/>
    </row>
    <row r="22" spans="1:20" ht="16.5" x14ac:dyDescent="0.3">
      <c r="A22" s="124"/>
      <c r="B22" s="99"/>
      <c r="C22" s="80"/>
      <c r="D22" s="100"/>
      <c r="E22" s="100"/>
      <c r="F22" s="83"/>
      <c r="G22" s="104"/>
      <c r="H22" s="214" t="str">
        <f>TEXT(H23,"dddd")</f>
        <v>domingo</v>
      </c>
      <c r="I22" s="214"/>
      <c r="J22" s="214" t="str">
        <f>TEXT(J23,"dddd")</f>
        <v>martes</v>
      </c>
      <c r="K22" s="214"/>
      <c r="L22" s="133"/>
      <c r="M22" s="214" t="str">
        <f>TEXT(M23,"dddd")</f>
        <v>lunes</v>
      </c>
      <c r="N22" s="214"/>
      <c r="O22" s="214" t="str">
        <f>TEXT(O23,"dddd")</f>
        <v>lunes</v>
      </c>
      <c r="P22" s="214"/>
      <c r="Q22" s="214" t="str">
        <f>TEXT(Q23,"dddd")</f>
        <v>lunes</v>
      </c>
      <c r="R22" s="214"/>
      <c r="S22" s="214" t="str">
        <f>TEXT(S23,"dddd")</f>
        <v>lunes</v>
      </c>
      <c r="T22" s="214"/>
    </row>
    <row r="23" spans="1:20" ht="16.5" x14ac:dyDescent="0.3">
      <c r="A23" s="166" t="s">
        <v>66</v>
      </c>
      <c r="B23" s="99" t="s">
        <v>67</v>
      </c>
      <c r="C23" s="80"/>
      <c r="D23" s="132" t="s">
        <v>68</v>
      </c>
      <c r="E23" s="97" t="s">
        <v>23</v>
      </c>
      <c r="F23" s="97"/>
      <c r="G23" s="104"/>
      <c r="H23" s="214">
        <v>42064</v>
      </c>
      <c r="I23" s="214"/>
      <c r="J23" s="214">
        <v>42248</v>
      </c>
      <c r="K23" s="214"/>
      <c r="L23" s="133"/>
      <c r="M23" s="214">
        <v>42009</v>
      </c>
      <c r="N23" s="214"/>
      <c r="O23" s="214">
        <v>42093</v>
      </c>
      <c r="P23" s="214"/>
      <c r="Q23" s="214">
        <v>42191</v>
      </c>
      <c r="R23" s="214"/>
      <c r="S23" s="214">
        <v>42275</v>
      </c>
      <c r="T23" s="214"/>
    </row>
    <row r="24" spans="1:20" ht="79.5" customHeight="1" x14ac:dyDescent="0.3">
      <c r="A24" s="166"/>
      <c r="B24" s="99" t="s">
        <v>61</v>
      </c>
      <c r="C24" s="80" t="s">
        <v>62</v>
      </c>
      <c r="D24" s="105" t="s">
        <v>63</v>
      </c>
      <c r="E24" s="82" t="s">
        <v>232</v>
      </c>
      <c r="F24" s="83" t="s">
        <v>64</v>
      </c>
      <c r="G24" s="84"/>
      <c r="H24" s="212">
        <f>I26</f>
        <v>42073</v>
      </c>
      <c r="I24" s="212"/>
      <c r="J24" s="212">
        <f>K26</f>
        <v>42256</v>
      </c>
      <c r="K24" s="212"/>
      <c r="L24" s="131"/>
      <c r="M24" s="212">
        <f>N26</f>
        <v>42017</v>
      </c>
      <c r="N24" s="212"/>
      <c r="O24" s="212">
        <v>42108</v>
      </c>
      <c r="P24" s="212"/>
      <c r="Q24" s="212">
        <v>42199</v>
      </c>
      <c r="R24" s="212"/>
      <c r="S24" s="212">
        <v>42283</v>
      </c>
      <c r="T24" s="212"/>
    </row>
    <row r="25" spans="1:20" ht="60" customHeight="1" x14ac:dyDescent="0.3">
      <c r="A25" s="166"/>
      <c r="B25" s="99"/>
      <c r="C25" s="80" t="s">
        <v>41</v>
      </c>
      <c r="D25" s="105" t="s">
        <v>104</v>
      </c>
      <c r="E25" s="100" t="s">
        <v>148</v>
      </c>
      <c r="F25" s="81"/>
      <c r="G25" s="95"/>
      <c r="H25" s="212">
        <f>H28-1</f>
        <v>42072</v>
      </c>
      <c r="I25" s="212"/>
      <c r="J25" s="212">
        <f>J28-1</f>
        <v>42255</v>
      </c>
      <c r="K25" s="212"/>
      <c r="L25" s="131"/>
      <c r="M25" s="212">
        <f>M28-1</f>
        <v>42016</v>
      </c>
      <c r="N25" s="212"/>
      <c r="O25" s="212">
        <f>P26-1</f>
        <v>42107</v>
      </c>
      <c r="P25" s="212"/>
      <c r="Q25" s="212">
        <f>Q28-1</f>
        <v>42198</v>
      </c>
      <c r="R25" s="212"/>
      <c r="S25" s="212">
        <f>S28-1</f>
        <v>42282</v>
      </c>
      <c r="T25" s="212"/>
    </row>
    <row r="26" spans="1:20" ht="47.25" x14ac:dyDescent="0.3">
      <c r="A26" s="166"/>
      <c r="B26" s="99" t="s">
        <v>69</v>
      </c>
      <c r="C26" s="80" t="s">
        <v>21</v>
      </c>
      <c r="D26" s="100" t="s">
        <v>149</v>
      </c>
      <c r="E26" s="100" t="s">
        <v>150</v>
      </c>
      <c r="F26" s="81"/>
      <c r="G26" s="95"/>
      <c r="H26" s="126">
        <f>H23</f>
        <v>42064</v>
      </c>
      <c r="I26" s="126">
        <f>H23+9</f>
        <v>42073</v>
      </c>
      <c r="J26" s="126">
        <f>J23</f>
        <v>42248</v>
      </c>
      <c r="K26" s="126">
        <f>J23+8</f>
        <v>42256</v>
      </c>
      <c r="L26" s="131"/>
      <c r="M26" s="126">
        <v>42009</v>
      </c>
      <c r="N26" s="126">
        <v>42017</v>
      </c>
      <c r="O26" s="126">
        <f>O23</f>
        <v>42093</v>
      </c>
      <c r="P26" s="126">
        <f>O24</f>
        <v>42108</v>
      </c>
      <c r="Q26" s="126">
        <f>Q23</f>
        <v>42191</v>
      </c>
      <c r="R26" s="126">
        <f>Q24</f>
        <v>42199</v>
      </c>
      <c r="S26" s="126">
        <f>S23</f>
        <v>42275</v>
      </c>
      <c r="T26" s="126">
        <f>S24</f>
        <v>42283</v>
      </c>
    </row>
    <row r="27" spans="1:20" ht="75.75" customHeight="1" x14ac:dyDescent="0.3">
      <c r="A27" s="166"/>
      <c r="B27" s="99" t="s">
        <v>71</v>
      </c>
      <c r="C27" s="80" t="s">
        <v>36</v>
      </c>
      <c r="D27" s="100" t="s">
        <v>72</v>
      </c>
      <c r="E27" s="100" t="s">
        <v>151</v>
      </c>
      <c r="F27" s="81" t="s">
        <v>152</v>
      </c>
      <c r="G27" s="84"/>
      <c r="H27" s="212">
        <f>H28</f>
        <v>42073</v>
      </c>
      <c r="I27" s="212"/>
      <c r="J27" s="212">
        <f>J28</f>
        <v>42256</v>
      </c>
      <c r="K27" s="212"/>
      <c r="L27" s="131"/>
      <c r="M27" s="212">
        <f>N26</f>
        <v>42017</v>
      </c>
      <c r="N27" s="212"/>
      <c r="O27" s="212">
        <f>O28</f>
        <v>42108</v>
      </c>
      <c r="P27" s="212"/>
      <c r="Q27" s="212">
        <f>R26</f>
        <v>42199</v>
      </c>
      <c r="R27" s="212"/>
      <c r="S27" s="212">
        <f>T26</f>
        <v>42283</v>
      </c>
      <c r="T27" s="212"/>
    </row>
    <row r="28" spans="1:20" ht="92.25" customHeight="1" x14ac:dyDescent="0.3">
      <c r="A28" s="166"/>
      <c r="B28" s="99" t="s">
        <v>73</v>
      </c>
      <c r="C28" s="80" t="s">
        <v>65</v>
      </c>
      <c r="D28" s="82" t="s">
        <v>74</v>
      </c>
      <c r="E28" s="100" t="s">
        <v>165</v>
      </c>
      <c r="F28" s="81"/>
      <c r="G28" s="84"/>
      <c r="H28" s="212">
        <f>H23+9</f>
        <v>42073</v>
      </c>
      <c r="I28" s="212"/>
      <c r="J28" s="212">
        <f>J23+8</f>
        <v>42256</v>
      </c>
      <c r="K28" s="212"/>
      <c r="L28" s="131"/>
      <c r="M28" s="212">
        <f>N26</f>
        <v>42017</v>
      </c>
      <c r="N28" s="212"/>
      <c r="O28" s="212">
        <f>P26</f>
        <v>42108</v>
      </c>
      <c r="P28" s="212"/>
      <c r="Q28" s="212">
        <f>R26</f>
        <v>42199</v>
      </c>
      <c r="R28" s="212"/>
      <c r="S28" s="212">
        <f>T26</f>
        <v>42283</v>
      </c>
      <c r="T28" s="212"/>
    </row>
    <row r="29" spans="1:20" ht="79.5" customHeight="1" x14ac:dyDescent="0.3">
      <c r="A29" s="166"/>
      <c r="B29" s="99" t="s">
        <v>75</v>
      </c>
      <c r="C29" s="80" t="s">
        <v>76</v>
      </c>
      <c r="D29" s="100" t="s">
        <v>77</v>
      </c>
      <c r="E29" s="100" t="s">
        <v>153</v>
      </c>
      <c r="F29" s="81" t="s">
        <v>154</v>
      </c>
      <c r="G29" s="106"/>
      <c r="H29" s="212">
        <f>H28+1</f>
        <v>42074</v>
      </c>
      <c r="I29" s="212"/>
      <c r="J29" s="212">
        <f>J28+1</f>
        <v>42257</v>
      </c>
      <c r="K29" s="212"/>
      <c r="L29" s="131"/>
      <c r="M29" s="212">
        <f>M28+1</f>
        <v>42018</v>
      </c>
      <c r="N29" s="212"/>
      <c r="O29" s="212">
        <f>O28+1</f>
        <v>42109</v>
      </c>
      <c r="P29" s="212"/>
      <c r="Q29" s="212">
        <f>Q28+1</f>
        <v>42200</v>
      </c>
      <c r="R29" s="212"/>
      <c r="S29" s="212">
        <f>S28+1</f>
        <v>42284</v>
      </c>
      <c r="T29" s="212"/>
    </row>
    <row r="30" spans="1:20" ht="46.5" customHeight="1" x14ac:dyDescent="0.3">
      <c r="A30" s="166"/>
      <c r="B30" s="99" t="s">
        <v>78</v>
      </c>
      <c r="C30" s="80" t="s">
        <v>65</v>
      </c>
      <c r="D30" s="92" t="s">
        <v>103</v>
      </c>
      <c r="E30" s="100" t="s">
        <v>155</v>
      </c>
      <c r="F30" s="81"/>
      <c r="G30" s="106"/>
      <c r="H30" s="212">
        <f>H28</f>
        <v>42073</v>
      </c>
      <c r="I30" s="212"/>
      <c r="J30" s="212">
        <f>J28</f>
        <v>42256</v>
      </c>
      <c r="K30" s="212"/>
      <c r="L30" s="131"/>
      <c r="M30" s="212">
        <f>M28</f>
        <v>42017</v>
      </c>
      <c r="N30" s="212"/>
      <c r="O30" s="212">
        <f>O28</f>
        <v>42108</v>
      </c>
      <c r="P30" s="212"/>
      <c r="Q30" s="212">
        <f>Q28</f>
        <v>42199</v>
      </c>
      <c r="R30" s="212"/>
      <c r="S30" s="212">
        <f>S28</f>
        <v>42283</v>
      </c>
      <c r="T30" s="212"/>
    </row>
    <row r="31" spans="1:20" ht="119.25" customHeight="1" x14ac:dyDescent="0.3">
      <c r="A31" s="164" t="s">
        <v>80</v>
      </c>
      <c r="B31" s="79" t="s">
        <v>81</v>
      </c>
      <c r="C31" s="80" t="s">
        <v>235</v>
      </c>
      <c r="D31" s="87" t="s">
        <v>82</v>
      </c>
      <c r="E31" s="100" t="s">
        <v>156</v>
      </c>
      <c r="F31" s="83" t="s">
        <v>157</v>
      </c>
      <c r="G31" s="106"/>
      <c r="H31" s="215" t="s">
        <v>228</v>
      </c>
      <c r="I31" s="215"/>
      <c r="J31" s="215"/>
      <c r="K31" s="215"/>
      <c r="T31" s="134"/>
    </row>
    <row r="32" spans="1:20" ht="16.5" x14ac:dyDescent="0.3">
      <c r="A32" s="165"/>
      <c r="B32" s="79"/>
      <c r="C32" s="107"/>
      <c r="D32" s="108"/>
      <c r="E32" s="108"/>
      <c r="F32" s="109"/>
      <c r="G32" s="93"/>
      <c r="H32" s="125" t="str">
        <f>TEXT(H33,"dddd")</f>
        <v>lunes</v>
      </c>
      <c r="I32" s="125" t="str">
        <f>TEXT(I33,"dddd")</f>
        <v>martes</v>
      </c>
      <c r="J32" s="125" t="str">
        <f>TEXT(J33,"dddd")</f>
        <v>jueves</v>
      </c>
      <c r="K32" s="125" t="str">
        <f>TEXT(K33,"dddd")</f>
        <v>miércoles</v>
      </c>
      <c r="L32" s="125"/>
      <c r="M32" s="125" t="str">
        <f t="shared" ref="M32:T32" si="4">TEXT(M33,"dddd")</f>
        <v>lunes</v>
      </c>
      <c r="N32" s="125" t="str">
        <f t="shared" si="4"/>
        <v>martes</v>
      </c>
      <c r="O32" s="125" t="str">
        <f t="shared" si="4"/>
        <v>lunes</v>
      </c>
      <c r="P32" s="125" t="str">
        <f t="shared" si="4"/>
        <v>martes</v>
      </c>
      <c r="Q32" s="125" t="str">
        <f t="shared" si="4"/>
        <v>lunes</v>
      </c>
      <c r="R32" s="125" t="str">
        <f t="shared" si="4"/>
        <v>martes</v>
      </c>
      <c r="S32" s="125" t="str">
        <f t="shared" si="4"/>
        <v>lunes</v>
      </c>
      <c r="T32" s="125" t="str">
        <f t="shared" si="4"/>
        <v>martes</v>
      </c>
    </row>
    <row r="33" spans="1:20" ht="195" customHeight="1" x14ac:dyDescent="0.3">
      <c r="A33" s="165"/>
      <c r="B33" s="79" t="s">
        <v>84</v>
      </c>
      <c r="C33" s="80" t="s">
        <v>65</v>
      </c>
      <c r="D33" s="105" t="s">
        <v>83</v>
      </c>
      <c r="E33" s="100" t="s">
        <v>158</v>
      </c>
      <c r="F33" s="110" t="s">
        <v>159</v>
      </c>
      <c r="G33" s="106"/>
      <c r="H33" s="126">
        <f>H26+1</f>
        <v>42065</v>
      </c>
      <c r="I33" s="126">
        <f>H28</f>
        <v>42073</v>
      </c>
      <c r="J33" s="126">
        <f>J26+2</f>
        <v>42250</v>
      </c>
      <c r="K33" s="126">
        <f>J28</f>
        <v>42256</v>
      </c>
      <c r="L33" s="131"/>
      <c r="M33" s="126">
        <f>M26</f>
        <v>42009</v>
      </c>
      <c r="N33" s="126">
        <f>M28</f>
        <v>42017</v>
      </c>
      <c r="O33" s="126">
        <v>42100</v>
      </c>
      <c r="P33" s="126">
        <f>O28</f>
        <v>42108</v>
      </c>
      <c r="Q33" s="126">
        <f>Q26</f>
        <v>42191</v>
      </c>
      <c r="R33" s="126">
        <f>Q28</f>
        <v>42199</v>
      </c>
      <c r="S33" s="126">
        <f>S26</f>
        <v>42275</v>
      </c>
      <c r="T33" s="126">
        <f>S28</f>
        <v>42283</v>
      </c>
    </row>
    <row r="34" spans="1:20" ht="15.75" x14ac:dyDescent="0.25">
      <c r="A34" s="7"/>
      <c r="B34" s="8"/>
      <c r="C34" s="71"/>
      <c r="D34" s="72"/>
      <c r="E34" s="72"/>
      <c r="F34" s="72"/>
      <c r="G34" s="7"/>
      <c r="H34" s="7"/>
      <c r="I34" s="7"/>
      <c r="J34" s="7"/>
      <c r="K34" s="7"/>
      <c r="L34" s="7"/>
      <c r="M34" s="7"/>
      <c r="N34" s="7"/>
      <c r="O34" s="7"/>
      <c r="P34" s="7"/>
      <c r="Q34" s="7"/>
      <c r="R34" s="7"/>
      <c r="S34" s="7"/>
      <c r="T34" s="7"/>
    </row>
    <row r="35" spans="1:20" ht="16.5" thickBot="1" x14ac:dyDescent="0.3">
      <c r="A35" s="7"/>
      <c r="B35" s="8"/>
      <c r="C35" s="71"/>
      <c r="D35" s="72"/>
      <c r="E35" s="72"/>
      <c r="F35" s="72"/>
      <c r="G35" s="7"/>
      <c r="H35" s="7"/>
      <c r="I35" s="7"/>
      <c r="J35" s="7"/>
      <c r="K35" s="7"/>
      <c r="L35" s="7"/>
      <c r="M35" s="7"/>
      <c r="N35" s="7"/>
      <c r="O35" s="7"/>
      <c r="P35" s="7"/>
      <c r="Q35" s="7"/>
      <c r="R35" s="7"/>
      <c r="S35" s="7"/>
      <c r="T35" s="7"/>
    </row>
    <row r="36" spans="1:20" ht="16.5" thickBot="1" x14ac:dyDescent="0.3">
      <c r="A36" s="7"/>
      <c r="B36" s="8"/>
      <c r="C36" s="111" t="s">
        <v>85</v>
      </c>
      <c r="D36" s="222" t="s">
        <v>86</v>
      </c>
      <c r="E36" s="223"/>
      <c r="F36" s="72"/>
      <c r="G36" s="7"/>
      <c r="H36" s="7"/>
      <c r="I36" s="7"/>
      <c r="J36" s="7"/>
      <c r="K36" s="7"/>
      <c r="L36" s="7"/>
      <c r="M36" s="7"/>
      <c r="N36" s="7"/>
      <c r="O36" s="7"/>
      <c r="P36" s="7"/>
      <c r="Q36" s="7"/>
      <c r="R36" s="7"/>
      <c r="S36" s="7"/>
      <c r="T36" s="7"/>
    </row>
    <row r="37" spans="1:20" ht="16.5" thickBot="1" x14ac:dyDescent="0.3">
      <c r="A37" s="7"/>
      <c r="B37" s="8"/>
      <c r="C37" s="112"/>
      <c r="D37" s="113"/>
      <c r="E37" s="72"/>
      <c r="F37" s="72"/>
      <c r="G37" s="7"/>
      <c r="H37" s="7"/>
      <c r="I37" s="7"/>
      <c r="J37" s="7"/>
      <c r="K37" s="7"/>
      <c r="L37" s="7"/>
      <c r="M37" s="7"/>
      <c r="N37" s="7"/>
      <c r="O37" s="7"/>
      <c r="P37" s="7"/>
      <c r="Q37" s="7"/>
      <c r="R37" s="7"/>
      <c r="S37" s="7"/>
      <c r="T37" s="7"/>
    </row>
    <row r="38" spans="1:20" ht="52.5" customHeight="1" x14ac:dyDescent="0.25">
      <c r="A38" s="7"/>
      <c r="B38" s="8"/>
      <c r="C38" s="114" t="s">
        <v>87</v>
      </c>
      <c r="D38" s="224" t="s">
        <v>88</v>
      </c>
      <c r="E38" s="225"/>
      <c r="F38" s="72"/>
      <c r="G38" s="7"/>
      <c r="H38" s="7"/>
      <c r="I38" s="7"/>
      <c r="J38" s="7"/>
      <c r="K38" s="7"/>
      <c r="L38" s="7"/>
      <c r="M38" s="7"/>
      <c r="N38" s="7"/>
      <c r="O38" s="7"/>
      <c r="P38" s="7"/>
      <c r="Q38" s="7"/>
      <c r="R38" s="7"/>
      <c r="S38" s="7"/>
      <c r="T38" s="7"/>
    </row>
    <row r="39" spans="1:20" ht="33.75" customHeight="1" x14ac:dyDescent="0.25">
      <c r="A39" s="7"/>
      <c r="B39" s="8"/>
      <c r="C39" s="115" t="s">
        <v>89</v>
      </c>
      <c r="D39" s="216" t="s">
        <v>90</v>
      </c>
      <c r="E39" s="217"/>
      <c r="F39" s="72"/>
      <c r="G39" s="7"/>
      <c r="H39" s="7"/>
      <c r="I39" s="7"/>
      <c r="J39" s="7"/>
      <c r="K39" s="7"/>
      <c r="L39" s="7"/>
      <c r="M39" s="7"/>
      <c r="N39" s="7"/>
      <c r="O39" s="7"/>
      <c r="P39" s="7"/>
      <c r="Q39" s="7"/>
      <c r="R39" s="7"/>
      <c r="S39" s="7"/>
      <c r="T39" s="7"/>
    </row>
    <row r="40" spans="1:20" ht="36.75" customHeight="1" x14ac:dyDescent="0.25">
      <c r="A40" s="7"/>
      <c r="B40" s="8"/>
      <c r="C40" s="116" t="s">
        <v>91</v>
      </c>
      <c r="D40" s="216" t="s">
        <v>92</v>
      </c>
      <c r="E40" s="217"/>
      <c r="F40" s="72"/>
      <c r="G40" s="7"/>
      <c r="H40" s="7"/>
      <c r="I40" s="7"/>
      <c r="J40" s="7"/>
      <c r="K40" s="7"/>
      <c r="L40" s="7"/>
      <c r="M40" s="7"/>
      <c r="N40" s="7"/>
      <c r="O40" s="7"/>
      <c r="P40" s="7"/>
      <c r="Q40" s="7"/>
      <c r="R40" s="7"/>
      <c r="S40" s="7"/>
      <c r="T40" s="7"/>
    </row>
    <row r="41" spans="1:20" ht="15.75" x14ac:dyDescent="0.25">
      <c r="A41" s="7"/>
      <c r="B41" s="8"/>
      <c r="C41" s="117" t="s">
        <v>93</v>
      </c>
      <c r="D41" s="216" t="s">
        <v>94</v>
      </c>
      <c r="E41" s="217"/>
      <c r="F41" s="72"/>
      <c r="G41" s="7"/>
      <c r="H41" s="7"/>
      <c r="I41" s="7"/>
      <c r="J41" s="7"/>
      <c r="K41" s="7"/>
      <c r="L41" s="7"/>
      <c r="M41" s="7"/>
      <c r="N41" s="7"/>
      <c r="O41" s="7"/>
      <c r="P41" s="7"/>
      <c r="Q41" s="7"/>
      <c r="R41" s="7"/>
      <c r="S41" s="7"/>
      <c r="T41" s="7"/>
    </row>
    <row r="42" spans="1:20" ht="68.25" customHeight="1" x14ac:dyDescent="0.25">
      <c r="A42" s="7"/>
      <c r="B42" s="8"/>
      <c r="C42" s="118" t="s">
        <v>95</v>
      </c>
      <c r="D42" s="216" t="s">
        <v>96</v>
      </c>
      <c r="E42" s="217"/>
      <c r="F42" s="72"/>
      <c r="G42" s="7"/>
      <c r="H42" s="7"/>
      <c r="I42" s="7"/>
      <c r="J42" s="7"/>
      <c r="K42" s="7"/>
      <c r="L42" s="7"/>
      <c r="M42" s="7"/>
      <c r="N42" s="7"/>
      <c r="O42" s="7"/>
      <c r="P42" s="7"/>
      <c r="Q42" s="7"/>
      <c r="R42" s="7"/>
      <c r="S42" s="7"/>
      <c r="T42" s="7"/>
    </row>
    <row r="43" spans="1:20" ht="59.25" customHeight="1" x14ac:dyDescent="0.25">
      <c r="A43" s="7"/>
      <c r="B43" s="8"/>
      <c r="C43" s="119" t="s">
        <v>97</v>
      </c>
      <c r="D43" s="216" t="s">
        <v>98</v>
      </c>
      <c r="E43" s="217"/>
      <c r="F43" s="72"/>
      <c r="G43" s="7"/>
      <c r="H43" s="7"/>
      <c r="I43" s="7"/>
      <c r="J43" s="7"/>
      <c r="K43" s="7"/>
      <c r="L43" s="7"/>
      <c r="M43" s="7"/>
      <c r="N43" s="7"/>
      <c r="O43" s="7"/>
      <c r="P43" s="7"/>
      <c r="Q43" s="7"/>
      <c r="R43" s="7"/>
      <c r="S43" s="7"/>
      <c r="T43" s="7"/>
    </row>
    <row r="44" spans="1:20" ht="38.25" customHeight="1" x14ac:dyDescent="0.25">
      <c r="A44" s="7"/>
      <c r="B44" s="8"/>
      <c r="C44" s="120" t="s">
        <v>99</v>
      </c>
      <c r="D44" s="218" t="s">
        <v>100</v>
      </c>
      <c r="E44" s="219"/>
      <c r="F44" s="72"/>
      <c r="G44" s="7"/>
      <c r="H44" s="7"/>
      <c r="I44" s="7"/>
      <c r="J44" s="7"/>
      <c r="K44" s="7"/>
      <c r="L44" s="7"/>
      <c r="M44" s="7"/>
      <c r="N44" s="7"/>
      <c r="O44" s="7"/>
      <c r="P44" s="7"/>
      <c r="Q44" s="7"/>
      <c r="R44" s="7"/>
      <c r="S44" s="7"/>
      <c r="T44" s="7"/>
    </row>
    <row r="45" spans="1:20" ht="49.5" customHeight="1" thickBot="1" x14ac:dyDescent="0.3">
      <c r="A45" s="7"/>
      <c r="B45" s="8"/>
      <c r="C45" s="121" t="s">
        <v>101</v>
      </c>
      <c r="D45" s="220" t="s">
        <v>102</v>
      </c>
      <c r="E45" s="221"/>
      <c r="F45" s="72"/>
      <c r="G45" s="7"/>
      <c r="H45" s="7"/>
      <c r="I45" s="7"/>
      <c r="J45" s="7"/>
      <c r="K45" s="7"/>
      <c r="L45" s="7"/>
      <c r="M45" s="7"/>
      <c r="N45" s="7"/>
      <c r="O45" s="7"/>
      <c r="P45" s="7"/>
      <c r="Q45" s="7"/>
      <c r="R45" s="7"/>
      <c r="S45" s="7"/>
      <c r="T45" s="7"/>
    </row>
    <row r="46" spans="1:20" ht="15.75" x14ac:dyDescent="0.25">
      <c r="A46" s="7"/>
      <c r="B46" s="8"/>
      <c r="C46" s="71"/>
      <c r="D46" s="72"/>
      <c r="E46" s="72"/>
      <c r="F46" s="72"/>
      <c r="G46" s="7"/>
      <c r="H46" s="7"/>
      <c r="I46" s="7"/>
      <c r="J46" s="7"/>
      <c r="K46" s="7"/>
      <c r="L46" s="7"/>
      <c r="M46" s="7"/>
      <c r="N46" s="7"/>
      <c r="O46" s="7"/>
      <c r="P46" s="7"/>
      <c r="Q46" s="7"/>
      <c r="R46" s="7"/>
      <c r="S46" s="7"/>
      <c r="T46" s="7"/>
    </row>
  </sheetData>
  <mergeCells count="118">
    <mergeCell ref="D41:E41"/>
    <mergeCell ref="D42:E42"/>
    <mergeCell ref="D43:E43"/>
    <mergeCell ref="D44:E44"/>
    <mergeCell ref="D45:E45"/>
    <mergeCell ref="D36:E36"/>
    <mergeCell ref="D38:E38"/>
    <mergeCell ref="D39:E39"/>
    <mergeCell ref="D40:E40"/>
    <mergeCell ref="A31:A33"/>
    <mergeCell ref="H31:K31"/>
    <mergeCell ref="H30:I30"/>
    <mergeCell ref="J30:K30"/>
    <mergeCell ref="M30:N30"/>
    <mergeCell ref="O30:P30"/>
    <mergeCell ref="S24:T24"/>
    <mergeCell ref="H25:I25"/>
    <mergeCell ref="J25:K25"/>
    <mergeCell ref="M25:N25"/>
    <mergeCell ref="O25:P25"/>
    <mergeCell ref="Q25:R25"/>
    <mergeCell ref="S25:T25"/>
    <mergeCell ref="Q30:R30"/>
    <mergeCell ref="S30:T30"/>
    <mergeCell ref="H29:I29"/>
    <mergeCell ref="J29:K29"/>
    <mergeCell ref="M29:N29"/>
    <mergeCell ref="O29:P29"/>
    <mergeCell ref="Q29:R29"/>
    <mergeCell ref="S29:T29"/>
    <mergeCell ref="H28:I28"/>
    <mergeCell ref="J28:K28"/>
    <mergeCell ref="M28:N28"/>
    <mergeCell ref="A23:A30"/>
    <mergeCell ref="H23:I23"/>
    <mergeCell ref="J23:K23"/>
    <mergeCell ref="M23:N23"/>
    <mergeCell ref="O23:P23"/>
    <mergeCell ref="Q23:R23"/>
    <mergeCell ref="H24:I24"/>
    <mergeCell ref="J24:K24"/>
    <mergeCell ref="M24:N24"/>
    <mergeCell ref="O24:P24"/>
    <mergeCell ref="H27:I27"/>
    <mergeCell ref="J27:K27"/>
    <mergeCell ref="M27:N27"/>
    <mergeCell ref="O27:P27"/>
    <mergeCell ref="Q27:R27"/>
    <mergeCell ref="Q24:R24"/>
    <mergeCell ref="O28:P28"/>
    <mergeCell ref="Q28:R28"/>
    <mergeCell ref="H22:I22"/>
    <mergeCell ref="J22:K22"/>
    <mergeCell ref="M22:N22"/>
    <mergeCell ref="O22:P22"/>
    <mergeCell ref="Q22:R22"/>
    <mergeCell ref="S22:T22"/>
    <mergeCell ref="S28:T28"/>
    <mergeCell ref="S23:T23"/>
    <mergeCell ref="S27:T27"/>
    <mergeCell ref="S16:T16"/>
    <mergeCell ref="H21:I21"/>
    <mergeCell ref="J21:K21"/>
    <mergeCell ref="M21:N21"/>
    <mergeCell ref="O21:P21"/>
    <mergeCell ref="Q21:R21"/>
    <mergeCell ref="S21:T21"/>
    <mergeCell ref="A16:A21"/>
    <mergeCell ref="H16:I16"/>
    <mergeCell ref="J16:K16"/>
    <mergeCell ref="M16:N16"/>
    <mergeCell ref="O16:P16"/>
    <mergeCell ref="Q16:R16"/>
    <mergeCell ref="H15:I15"/>
    <mergeCell ref="J15:K15"/>
    <mergeCell ref="M15:N15"/>
    <mergeCell ref="O15:P15"/>
    <mergeCell ref="Q15:R15"/>
    <mergeCell ref="S15:T15"/>
    <mergeCell ref="Q10:R10"/>
    <mergeCell ref="S10:T10"/>
    <mergeCell ref="H13:I13"/>
    <mergeCell ref="J13:K13"/>
    <mergeCell ref="M13:N13"/>
    <mergeCell ref="O13:P13"/>
    <mergeCell ref="Q13:R13"/>
    <mergeCell ref="S13:T13"/>
    <mergeCell ref="S7:T7"/>
    <mergeCell ref="H9:I9"/>
    <mergeCell ref="J9:K9"/>
    <mergeCell ref="M9:N9"/>
    <mergeCell ref="O9:P9"/>
    <mergeCell ref="Q9:R9"/>
    <mergeCell ref="S9:T9"/>
    <mergeCell ref="A7:A14"/>
    <mergeCell ref="H7:I7"/>
    <mergeCell ref="J7:K7"/>
    <mergeCell ref="M7:N7"/>
    <mergeCell ref="O7:P7"/>
    <mergeCell ref="Q7:R7"/>
    <mergeCell ref="H10:I10"/>
    <mergeCell ref="J10:K10"/>
    <mergeCell ref="M10:N10"/>
    <mergeCell ref="O10:P10"/>
    <mergeCell ref="H6:I6"/>
    <mergeCell ref="J6:K6"/>
    <mergeCell ref="M6:N6"/>
    <mergeCell ref="O6:P6"/>
    <mergeCell ref="Q6:R6"/>
    <mergeCell ref="S6:T6"/>
    <mergeCell ref="C4:F4"/>
    <mergeCell ref="H4:T4"/>
    <mergeCell ref="H5:I5"/>
    <mergeCell ref="J5:K5"/>
    <mergeCell ref="M5:N5"/>
    <mergeCell ref="O5:P5"/>
    <mergeCell ref="Q5:R5"/>
    <mergeCell ref="S5:T5"/>
  </mergeCells>
  <conditionalFormatting sqref="H32:K33 H18 J18 H7:K17 H19:K30 M19:T30 L11:L30">
    <cfRule type="expression" priority="25" stopIfTrue="1">
      <formula>ISBLANK(H7)</formula>
    </cfRule>
    <cfRule type="expression" dxfId="0" priority="26" stopIfTrue="1">
      <formula>NOT(ISERROR(MATCH(H7,Asuetos,0)))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Períodos SEM-TRIM-TETRA</vt:lpstr>
      <vt:lpstr>Períodos Especiales (4%,6%)</vt:lpstr>
      <vt:lpstr>'Períodos SEM-TRIM-TETRA'!Print_Area</vt:lpstr>
      <vt:lpstr>'Períodos SEM-TRIM-TETRA'!Print_Titles</vt:lpstr>
    </vt:vector>
  </TitlesOfParts>
  <Company>ITESM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Correo Oficial TECNOLÓGICO DE MONTERREY</dc:title>
  <dc:creator>SNC | Comunicados</dc:creator>
  <cp:lastModifiedBy>Nurya Lizette Hernández Bibriesca</cp:lastModifiedBy>
  <cp:lastPrinted>2010-10-04T16:25:06Z</cp:lastPrinted>
  <dcterms:created xsi:type="dcterms:W3CDTF">2010-04-07T16:39:55Z</dcterms:created>
  <dcterms:modified xsi:type="dcterms:W3CDTF">2014-12-11T22:24:31Z</dcterms:modified>
</cp:coreProperties>
</file>